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'Лист1'!$A$1:$P$92</definedName>
  </definedNames>
  <calcPr fullCalcOnLoad="1"/>
</workbook>
</file>

<file path=xl/sharedStrings.xml><?xml version="1.0" encoding="utf-8"?>
<sst xmlns="http://schemas.openxmlformats.org/spreadsheetml/2006/main" count="220" uniqueCount="183">
  <si>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</si>
  <si>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</si>
  <si>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</si>
  <si>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</si>
  <si>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</si>
  <si>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</si>
  <si>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</si>
  <si>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</si>
  <si>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</si>
  <si>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</si>
  <si>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</si>
  <si>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</si>
  <si>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</si>
  <si>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</si>
  <si>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</si>
  <si>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</si>
  <si>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</si>
  <si>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</si>
  <si>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</si>
  <si>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</si>
  <si>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</si>
  <si>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</si>
  <si>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</si>
  <si>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</si>
  <si>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</si>
  <si>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</si>
  <si>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</si>
  <si>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</si>
  <si>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</si>
  <si>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</si>
  <si>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</si>
  <si>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</si>
  <si>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</si>
  <si>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</si>
  <si>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</si>
  <si>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</si>
  <si>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</si>
  <si>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</si>
  <si>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</si>
  <si>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0921</t>
  </si>
  <si>
    <t>0960</t>
  </si>
  <si>
    <t>Утримання та навчально-тренувальна робота комунальних дитячо-юнацьких спортивних шкіл</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</si>
  <si>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</si>
  <si>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</si>
  <si>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</si>
  <si>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</si>
  <si>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</si>
  <si>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</si>
  <si>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</si>
  <si>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</si>
  <si>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</si>
  <si>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</si>
  <si>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</si>
  <si>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</si>
  <si>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</si>
  <si>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</si>
  <si>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</si>
  <si>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</si>
  <si>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0118340</t>
  </si>
  <si>
    <t>Природоохоронні заходи за рахунок цільових фондів</t>
  </si>
  <si>
    <t>0600000</t>
  </si>
  <si>
    <t>0610000</t>
  </si>
  <si>
    <t>0610160</t>
  </si>
  <si>
    <t>0611000</t>
  </si>
  <si>
    <t>0611010</t>
  </si>
  <si>
    <t>Надання дошкільної освіти</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</si>
  <si>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</si>
  <si>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</si>
  <si>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</si>
  <si>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</si>
  <si>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</si>
  <si>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</si>
  <si>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</si>
  <si>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</si>
  <si>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</si>
  <si>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Забезпечення діяльності інших закладів у сфері освіти</t>
  </si>
  <si>
    <t>Інші програми та заходи у сфері освіти</t>
  </si>
  <si>
    <t>0113191</t>
  </si>
  <si>
    <t>3191</t>
  </si>
  <si>
    <t>Код Функціональної класифікації видатків та кредитування бюджету</t>
  </si>
  <si>
    <t>усього</t>
  </si>
  <si>
    <t>у тому числі бюджет розвитку</t>
  </si>
  <si>
    <t>(грн)</t>
  </si>
  <si>
    <t>0116013</t>
  </si>
  <si>
    <t>Забезпечення діяльності водопровідно-каналізаційного господарства</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</si>
  <si>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</si>
  <si>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</si>
  <si>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</si>
  <si>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</si>
  <si>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Надання позашкільної освіти  закладами позашкільної освіти, заходи із позашкільної роботи з дітьми</t>
  </si>
  <si>
    <t>Заступник міського голови з питань діяльності виконавчих органів ради</t>
  </si>
  <si>
    <t>Світлана ЄВДОЩЕНКО</t>
  </si>
  <si>
    <t>0731</t>
  </si>
  <si>
    <t>Багатопрофільна стаціонарна медична допомога населенню</t>
  </si>
  <si>
    <t>0112111</t>
  </si>
  <si>
    <t>0726</t>
  </si>
  <si>
    <t>0113050</t>
  </si>
  <si>
    <t>1070</t>
  </si>
  <si>
    <t>Пільгове медичне обслуговування осіб, які постраждали внаслідок Чорнобильської катастрофи</t>
  </si>
  <si>
    <t>0113090</t>
  </si>
  <si>
    <t>Видатки на поховання учасників бойових дій та осіб з інвалідністю внаслідок війни</t>
  </si>
  <si>
    <t>0113171</t>
  </si>
  <si>
    <t>0113033</t>
  </si>
  <si>
    <t>0113032</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</si>
  <si>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</si>
  <si>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</si>
  <si>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0113035</t>
  </si>
  <si>
    <t>Компенсаційні виплати за пільговий проїзд окремих категорій громадян на залізничному транспорті</t>
  </si>
  <si>
    <t>0113160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</si>
  <si>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</si>
  <si>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</si>
  <si>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</si>
  <si>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0110180</t>
  </si>
  <si>
    <t>Інша діяльність у сфері державного управління</t>
  </si>
  <si>
    <t>0110160</t>
  </si>
  <si>
    <t>1014030</t>
  </si>
  <si>
    <t>4030</t>
  </si>
  <si>
    <t>Забезпечення діяльності бібліотек</t>
  </si>
  <si>
    <t>3700000</t>
  </si>
  <si>
    <t>3710000</t>
  </si>
  <si>
    <t>Фінансовий відділ Баштанської міської ради</t>
  </si>
  <si>
    <t>3710160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</si>
  <si>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</si>
  <si>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0112010</t>
  </si>
  <si>
    <t>3718710</t>
  </si>
  <si>
    <t>8710</t>
  </si>
  <si>
    <t>Резервний фонд місцевого бюджету</t>
  </si>
  <si>
    <t>Первинна медична допомога населенню, що надається центрами первинної медичної (медико-санітарної) допомоги</t>
  </si>
  <si>
    <t>0111160</t>
  </si>
  <si>
    <t>Забезпечення діяльності центрів професійного розвитку педагогічних працівників</t>
  </si>
  <si>
    <t>0443</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</si>
  <si>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</si>
  <si>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</si>
  <si>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0611021</t>
  </si>
  <si>
    <t>1021</t>
  </si>
  <si>
    <t xml:space="preserve">Надання загальної середньої освіти закладами  загальної середньої освіти </t>
  </si>
  <si>
    <t>0611070</t>
  </si>
  <si>
    <t>0611141</t>
  </si>
  <si>
    <t>1141</t>
  </si>
  <si>
    <t>0611142</t>
  </si>
  <si>
    <t>1142</t>
  </si>
  <si>
    <t>0611151</t>
  </si>
  <si>
    <t>1151</t>
  </si>
  <si>
    <t>Забезпечення діяльності інклюзивно-ресурсних центрів за рахунок коштів місцевого бюджету</t>
  </si>
  <si>
    <t>0611020</t>
  </si>
  <si>
    <t>1020</t>
  </si>
  <si>
    <t>Надання загальної середньої освіти за рахунок коштів місцевого бюджету</t>
  </si>
  <si>
    <t>1040</t>
  </si>
  <si>
    <t>0617321</t>
  </si>
  <si>
    <t>7321</t>
  </si>
  <si>
    <t>Будівництво-1 освітніх установ та закладів</t>
  </si>
  <si>
    <t>0613133</t>
  </si>
  <si>
    <t>3133</t>
  </si>
  <si>
    <t>Інші заходи та заклади молодіжної політики</t>
  </si>
  <si>
    <t>Надання спеціалізованої освіти мистецькими школами</t>
  </si>
  <si>
    <t>0118110</t>
  </si>
  <si>
    <t>0320</t>
  </si>
  <si>
    <t>Заходи із запобігання та ліквідації надзвичайних ситуацій та наслідків стихійного лиха</t>
  </si>
  <si>
    <t>0113210</t>
  </si>
  <si>
    <t>3210</t>
  </si>
  <si>
    <t>1050</t>
  </si>
  <si>
    <t>Організація та проведення громадських робіт</t>
  </si>
  <si>
    <t>Додаток 3</t>
  </si>
  <si>
    <t>до рішення міської ради</t>
  </si>
  <si>
    <t>Розподіл</t>
  </si>
  <si>
    <t>0490</t>
  </si>
  <si>
    <t>Членські внески до асоціацій органів місцевого самоврядування</t>
  </si>
  <si>
    <t>0117680</t>
  </si>
  <si>
    <t xml:space="preserve">                             2023 р. №</t>
  </si>
  <si>
    <t>в тому числі:</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</si>
  <si>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</si>
  <si>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0611031</t>
  </si>
  <si>
    <t>1031</t>
  </si>
  <si>
    <t>Надання загальної середньої освіти закладами  загальної середньої освіти за рахунок освітньої субвенції</t>
  </si>
  <si>
    <t>0117130</t>
  </si>
  <si>
    <t>0421</t>
  </si>
  <si>
    <t>Здійснення заходів із землеустрою</t>
  </si>
  <si>
    <t>видатків бюджету Баштанської міської територіальної громади  на 2024 рік</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</si>
  <si>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</si>
  <si>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</si>
  <si>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0611152</t>
  </si>
  <si>
    <t>1152</t>
  </si>
  <si>
    <t>Забезпечення діяльності інклюзивно-ресурсних центрів за рахунок коштів освітньої субвенції</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</si>
</sst>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_-* #,##0.0_р_._-;\-* #,##0.0_р_._-;_-* &quot;-&quot;??_р_._-;_-@_-"/>
    <numFmt numFmtId="190" formatCode="_-* #,##0_р_._-;\-* #,##0_р_._-;_-* &quot;-&quot;??_р_._-;_-@_-"/>
  </numFmts>
  <fonts count="61">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sz val="10"/>
      <color indexed="10"/>
      <name val="Arial"/>
      <family val="2"/>
    </font>
    <font>
      <b/>
      <sz val="10"/>
      <color indexed="10"/>
      <name val="Arial"/>
      <family val="2"/>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sz val="10"/>
      <color rgb="FFFF0000"/>
      <name val="Arial"/>
      <family val="2"/>
    </font>
    <font>
      <b/>
      <sz val="10"/>
      <color rgb="FFFF0000"/>
      <name val="Arial"/>
      <family val="2"/>
    </font>
    <font>
      <sz val="12"/>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32" borderId="0" applyNumberFormat="0" applyBorder="0" applyAlignment="0" applyProtection="0"/>
  </cellStyleXfs>
  <cellXfs count="143">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0" fontId="6" fillId="0" borderId="10" xfId="0" applyFont="1" applyBorder="1" applyAlignment="1" quotePrefix="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0" fontId="0" fillId="0" borderId="0" xfId="0" applyFont="1" applyAlignment="1">
      <alignment/>
    </xf>
    <xf numFmtId="49" fontId="7" fillId="6" borderId="10" xfId="0" applyNumberFormat="1" applyFont="1" applyFill="1" applyBorder="1" applyAlignment="1">
      <alignment vertical="top"/>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0" fontId="1" fillId="0" borderId="0" xfId="0" applyFont="1" applyAlignment="1">
      <alignment horizontal="center"/>
    </xf>
    <xf numFmtId="0" fontId="0" fillId="0" borderId="0" xfId="0" applyAlignment="1">
      <alignment horizontal="center"/>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80" fontId="7" fillId="0" borderId="10" xfId="0" applyNumberFormat="1" applyFont="1" applyBorder="1" applyAlignment="1" quotePrefix="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0" fontId="10" fillId="0" borderId="0" xfId="0" applyFont="1" applyAlignment="1">
      <alignment/>
    </xf>
    <xf numFmtId="0" fontId="0" fillId="0" borderId="10" xfId="0" applyFont="1" applyBorder="1" applyAlignment="1" quotePrefix="1">
      <alignment horizontal="center" vertical="top" wrapText="1"/>
    </xf>
    <xf numFmtId="180" fontId="0" fillId="0" borderId="10" xfId="0" applyNumberFormat="1" applyFont="1" applyBorder="1" applyAlignment="1">
      <alignment vertical="top" wrapText="1"/>
    </xf>
    <xf numFmtId="1" fontId="6" fillId="0" borderId="10" xfId="0" applyNumberFormat="1" applyFont="1" applyBorder="1" applyAlignment="1" quotePrefix="1">
      <alignment horizontal="center" vertical="top" wrapText="1"/>
    </xf>
    <xf numFmtId="49" fontId="6" fillId="0" borderId="10" xfId="0" applyNumberFormat="1" applyFont="1" applyBorder="1" applyAlignment="1" quotePrefix="1">
      <alignment horizontal="center" vertical="top" wrapText="1"/>
    </xf>
    <xf numFmtId="1" fontId="0" fillId="0" borderId="10" xfId="0" applyNumberFormat="1" applyFont="1" applyBorder="1" applyAlignment="1" quotePrefix="1">
      <alignment horizontal="center" vertical="top" wrapText="1"/>
    </xf>
    <xf numFmtId="49" fontId="7" fillId="34" borderId="10" xfId="0" applyNumberFormat="1" applyFont="1" applyFill="1" applyBorder="1" applyAlignment="1">
      <alignment vertical="top"/>
    </xf>
    <xf numFmtId="49" fontId="7" fillId="34" borderId="10" xfId="0" applyNumberFormat="1" applyFont="1" applyFill="1" applyBorder="1" applyAlignment="1">
      <alignment horizontal="center" vertical="top" wrapText="1"/>
    </xf>
    <xf numFmtId="0" fontId="7" fillId="34" borderId="10" xfId="0" applyFont="1" applyFill="1" applyBorder="1" applyAlignment="1">
      <alignment horizontal="left" vertical="top" wrapText="1"/>
    </xf>
    <xf numFmtId="49" fontId="7" fillId="34" borderId="10" xfId="0" applyNumberFormat="1" applyFont="1" applyFill="1" applyBorder="1" applyAlignment="1">
      <alignment horizontal="center" vertical="top"/>
    </xf>
    <xf numFmtId="2" fontId="0" fillId="0" borderId="0" xfId="0" applyNumberFormat="1" applyFont="1" applyAlignment="1">
      <alignment/>
    </xf>
    <xf numFmtId="0" fontId="0" fillId="0" borderId="10" xfId="0" applyBorder="1" applyAlignment="1" quotePrefix="1">
      <alignment horizontal="center" vertical="center" wrapText="1"/>
    </xf>
    <xf numFmtId="4" fontId="0" fillId="0" borderId="10" xfId="0" applyNumberFormat="1" applyBorder="1" applyAlignment="1" quotePrefix="1">
      <alignment horizontal="center" vertical="center" wrapText="1"/>
    </xf>
    <xf numFmtId="4" fontId="0" fillId="0" borderId="10" xfId="0" applyNumberFormat="1" applyBorder="1" applyAlignment="1" quotePrefix="1">
      <alignment vertical="center" wrapText="1"/>
    </xf>
    <xf numFmtId="0" fontId="7" fillId="0" borderId="0" xfId="0" applyFont="1" applyFill="1" applyBorder="1" applyAlignment="1">
      <alignment horizontal="center" vertical="top" wrapText="1"/>
    </xf>
    <xf numFmtId="0" fontId="7" fillId="0" borderId="0" xfId="0" applyFont="1" applyFill="1" applyBorder="1" applyAlignment="1" quotePrefix="1">
      <alignment horizontal="center" vertical="top" wrapText="1"/>
    </xf>
    <xf numFmtId="180" fontId="7" fillId="0" borderId="0" xfId="0" applyNumberFormat="1" applyFont="1" applyFill="1" applyBorder="1" applyAlignment="1">
      <alignment vertical="top" wrapText="1"/>
    </xf>
    <xf numFmtId="2" fontId="0" fillId="0" borderId="0" xfId="0" applyNumberFormat="1" applyAlignment="1">
      <alignment/>
    </xf>
    <xf numFmtId="0" fontId="0" fillId="0" borderId="11" xfId="0" applyFont="1" applyBorder="1" applyAlignment="1" quotePrefix="1">
      <alignment horizontal="center" vertical="top" wrapText="1"/>
    </xf>
    <xf numFmtId="0" fontId="0" fillId="0" borderId="0" xfId="0" applyBorder="1" applyAlignment="1" quotePrefix="1">
      <alignment horizontal="center" vertical="center" wrapText="1"/>
    </xf>
    <xf numFmtId="4" fontId="0" fillId="0" borderId="0" xfId="0" applyNumberFormat="1" applyBorder="1" applyAlignment="1" quotePrefix="1">
      <alignment horizontal="center" vertical="center" wrapText="1"/>
    </xf>
    <xf numFmtId="4" fontId="0" fillId="0" borderId="0" xfId="0" applyNumberFormat="1" applyBorder="1" applyAlignment="1" quotePrefix="1">
      <alignment vertical="center" wrapText="1"/>
    </xf>
    <xf numFmtId="190" fontId="1" fillId="0" borderId="10" xfId="59" applyNumberFormat="1" applyFont="1" applyBorder="1" applyAlignment="1">
      <alignment horizontal="center" vertical="top" wrapText="1"/>
    </xf>
    <xf numFmtId="190" fontId="1" fillId="34" borderId="10" xfId="59" applyNumberFormat="1" applyFont="1" applyFill="1" applyBorder="1" applyAlignment="1">
      <alignment horizontal="center" vertical="top" wrapText="1"/>
    </xf>
    <xf numFmtId="190" fontId="57" fillId="0" borderId="10" xfId="59" applyNumberFormat="1" applyFont="1" applyBorder="1" applyAlignment="1">
      <alignment horizontal="center" vertical="top" wrapText="1"/>
    </xf>
    <xf numFmtId="190" fontId="57" fillId="34" borderId="10" xfId="59" applyNumberFormat="1" applyFont="1" applyFill="1" applyBorder="1" applyAlignment="1">
      <alignment horizontal="center" vertical="top" wrapText="1"/>
    </xf>
    <xf numFmtId="190" fontId="0" fillId="34" borderId="10" xfId="59" applyNumberFormat="1" applyFont="1" applyFill="1" applyBorder="1" applyAlignment="1">
      <alignment horizontal="center" vertical="top" wrapText="1"/>
    </xf>
    <xf numFmtId="190" fontId="58" fillId="0" borderId="10" xfId="59" applyNumberFormat="1" applyFont="1" applyBorder="1" applyAlignment="1">
      <alignment horizontal="center" vertical="top"/>
    </xf>
    <xf numFmtId="190" fontId="58" fillId="34" borderId="10" xfId="59" applyNumberFormat="1" applyFont="1" applyFill="1" applyBorder="1" applyAlignment="1">
      <alignment horizontal="center" vertical="top"/>
    </xf>
    <xf numFmtId="190" fontId="58" fillId="0" borderId="10" xfId="59" applyNumberFormat="1" applyFont="1" applyBorder="1" applyAlignment="1">
      <alignment horizontal="center" vertical="top" wrapText="1"/>
    </xf>
    <xf numFmtId="190" fontId="6" fillId="0" borderId="10" xfId="59" applyNumberFormat="1" applyFont="1" applyBorder="1" applyAlignment="1">
      <alignment horizontal="center" vertical="top"/>
    </xf>
    <xf numFmtId="190" fontId="6" fillId="34" borderId="10" xfId="59" applyNumberFormat="1" applyFont="1" applyFill="1" applyBorder="1" applyAlignment="1">
      <alignment horizontal="center" vertical="top"/>
    </xf>
    <xf numFmtId="190" fontId="6" fillId="0" borderId="10" xfId="59" applyNumberFormat="1" applyFont="1" applyBorder="1" applyAlignment="1">
      <alignment horizontal="center" vertical="top" wrapText="1"/>
    </xf>
    <xf numFmtId="190" fontId="7" fillId="0" borderId="10" xfId="59" applyNumberFormat="1" applyFont="1" applyBorder="1" applyAlignment="1">
      <alignment horizontal="center" vertical="top"/>
    </xf>
    <xf numFmtId="190" fontId="7" fillId="34" borderId="10" xfId="59" applyNumberFormat="1" applyFont="1" applyFill="1" applyBorder="1" applyAlignment="1">
      <alignment horizontal="center" vertical="top"/>
    </xf>
    <xf numFmtId="190" fontId="59" fillId="0" borderId="10" xfId="59" applyNumberFormat="1" applyFont="1" applyBorder="1" applyAlignment="1">
      <alignment horizontal="center" vertical="top"/>
    </xf>
    <xf numFmtId="190" fontId="7" fillId="0" borderId="10" xfId="59" applyNumberFormat="1" applyFont="1" applyFill="1" applyBorder="1" applyAlignment="1">
      <alignment horizontal="center" vertical="top" wrapText="1"/>
    </xf>
    <xf numFmtId="190" fontId="7" fillId="0" borderId="0" xfId="59" applyNumberFormat="1" applyFont="1" applyFill="1" applyBorder="1" applyAlignment="1">
      <alignment horizontal="center" vertical="top" wrapText="1"/>
    </xf>
    <xf numFmtId="190" fontId="7" fillId="6" borderId="12" xfId="59" applyNumberFormat="1" applyFont="1" applyFill="1" applyBorder="1" applyAlignment="1">
      <alignment horizontal="center" vertical="top"/>
    </xf>
    <xf numFmtId="190" fontId="0" fillId="0" borderId="0" xfId="59" applyNumberFormat="1" applyFont="1" applyAlignment="1">
      <alignment horizontal="center" vertical="top"/>
    </xf>
    <xf numFmtId="0" fontId="1" fillId="34" borderId="10" xfId="0" applyFont="1" applyFill="1" applyBorder="1" applyAlignment="1" quotePrefix="1">
      <alignment horizontal="center" vertical="top" wrapText="1"/>
    </xf>
    <xf numFmtId="0" fontId="1" fillId="34" borderId="11" xfId="0" applyFont="1" applyFill="1" applyBorder="1" applyAlignment="1" quotePrefix="1">
      <alignment horizontal="center" vertical="top" wrapText="1"/>
    </xf>
    <xf numFmtId="180" fontId="1" fillId="34" borderId="10" xfId="0" applyNumberFormat="1" applyFont="1" applyFill="1" applyBorder="1" applyAlignment="1" quotePrefix="1">
      <alignment horizontal="center" vertical="top" wrapText="1"/>
    </xf>
    <xf numFmtId="180" fontId="1" fillId="34" borderId="10" xfId="0" applyNumberFormat="1" applyFont="1" applyFill="1" applyBorder="1" applyAlignment="1">
      <alignment vertical="top" wrapText="1"/>
    </xf>
    <xf numFmtId="0" fontId="60" fillId="0" borderId="10" xfId="0" applyFont="1" applyBorder="1" applyAlignment="1">
      <alignment vertical="top"/>
    </xf>
    <xf numFmtId="190" fontId="6" fillId="34" borderId="10" xfId="59" applyNumberFormat="1" applyFont="1" applyFill="1" applyBorder="1" applyAlignment="1">
      <alignment horizontal="center" vertical="top" wrapText="1"/>
    </xf>
    <xf numFmtId="190" fontId="0" fillId="34" borderId="10" xfId="59" applyNumberFormat="1" applyFont="1" applyFill="1" applyBorder="1" applyAlignment="1">
      <alignment horizontal="center" vertical="top" wrapText="1"/>
    </xf>
    <xf numFmtId="190" fontId="1" fillId="2" borderId="12" xfId="59" applyNumberFormat="1" applyFont="1" applyFill="1" applyBorder="1" applyAlignment="1">
      <alignment horizontal="center" vertical="top" wrapText="1"/>
    </xf>
    <xf numFmtId="190" fontId="7" fillId="2" borderId="10" xfId="59" applyNumberFormat="1" applyFont="1" applyFill="1" applyBorder="1" applyAlignment="1">
      <alignment horizontal="center" vertical="center"/>
    </xf>
    <xf numFmtId="190" fontId="6" fillId="2" borderId="10" xfId="59" applyNumberFormat="1" applyFont="1" applyFill="1" applyBorder="1" applyAlignment="1">
      <alignment horizontal="center" vertical="center"/>
    </xf>
    <xf numFmtId="49" fontId="7" fillId="2" borderId="10" xfId="0" applyNumberFormat="1" applyFont="1" applyFill="1" applyBorder="1" applyAlignment="1">
      <alignment horizontal="center" vertical="top" wrapText="1"/>
    </xf>
    <xf numFmtId="0" fontId="7" fillId="2" borderId="10" xfId="0" applyFont="1" applyFill="1" applyBorder="1" applyAlignment="1">
      <alignment horizontal="left" vertical="center" wrapText="1"/>
    </xf>
    <xf numFmtId="49" fontId="6" fillId="2" borderId="10" xfId="0" applyNumberFormat="1" applyFont="1" applyFill="1" applyBorder="1" applyAlignment="1">
      <alignment horizontal="center" vertical="top" wrapText="1"/>
    </xf>
    <xf numFmtId="0" fontId="7" fillId="2" borderId="10" xfId="0" applyFont="1" applyFill="1" applyBorder="1" applyAlignment="1">
      <alignment horizontal="justify" vertical="top" wrapText="1"/>
    </xf>
    <xf numFmtId="180" fontId="1" fillId="2" borderId="10" xfId="0" applyNumberFormat="1" applyFont="1" applyFill="1" applyBorder="1" applyAlignment="1">
      <alignment horizontal="center" vertical="center" wrapText="1"/>
    </xf>
    <xf numFmtId="180" fontId="1" fillId="2" borderId="10" xfId="0" applyNumberFormat="1" applyFont="1" applyFill="1" applyBorder="1" applyAlignment="1">
      <alignment vertical="center" wrapText="1"/>
    </xf>
    <xf numFmtId="190" fontId="1" fillId="2" borderId="10" xfId="59"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4"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Alignment="1">
      <alignment horizontal="right"/>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5"/>
  <sheetViews>
    <sheetView tabSelected="1" view="pageBreakPreview" zoomScale="75" zoomScaleSheetLayoutView="75" workbookViewId="0" topLeftCell="E1">
      <pane ySplit="13" topLeftCell="A69" activePane="bottomLeft" state="frozen"/>
      <selection pane="topLeft" activeCell="B1" sqref="B1"/>
      <selection pane="bottomLeft" activeCell="N70" sqref="N70"/>
    </sheetView>
  </sheetViews>
  <sheetFormatPr defaultColWidth="9.00390625" defaultRowHeight="12.75"/>
  <cols>
    <col min="1" max="3" width="12.00390625" style="0" customWidth="1"/>
    <col min="4" max="4" width="40.75390625" style="0" customWidth="1"/>
    <col min="5" max="5" width="18.00390625" style="0" customWidth="1"/>
    <col min="6" max="6" width="16.125" style="0" customWidth="1"/>
    <col min="7" max="7" width="16.2539062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8.125" style="0" customWidth="1"/>
    <col min="17" max="18" width="14.375" style="0" bestFit="1" customWidth="1"/>
  </cols>
  <sheetData>
    <row r="1" spans="1:14" ht="12.75">
      <c r="A1" t="s">
        <v>0</v>
      </c>
      <c r="N1" t="s">
        <v>162</v>
      </c>
    </row>
    <row r="2" ht="12.75">
      <c r="N2" t="s">
        <v>163</v>
      </c>
    </row>
    <row r="3" spans="14:15" ht="12.75">
      <c r="N3" s="139" t="s">
        <v>168</v>
      </c>
      <c r="O3" s="139"/>
    </row>
    <row r="5" spans="1:16" ht="12.75">
      <c r="A5" s="131" t="s">
        <v>164</v>
      </c>
      <c r="B5" s="132"/>
      <c r="C5" s="132"/>
      <c r="D5" s="132"/>
      <c r="E5" s="132"/>
      <c r="F5" s="132"/>
      <c r="G5" s="132"/>
      <c r="H5" s="132"/>
      <c r="I5" s="132"/>
      <c r="J5" s="132"/>
      <c r="K5" s="132"/>
      <c r="L5" s="132"/>
      <c r="M5" s="132"/>
      <c r="N5" s="132"/>
      <c r="O5" s="132"/>
      <c r="P5" s="132"/>
    </row>
    <row r="6" spans="1:16" ht="12.75">
      <c r="A6" s="131" t="s">
        <v>177</v>
      </c>
      <c r="B6" s="132"/>
      <c r="C6" s="132"/>
      <c r="D6" s="132"/>
      <c r="E6" s="132"/>
      <c r="F6" s="132"/>
      <c r="G6" s="132"/>
      <c r="H6" s="132"/>
      <c r="I6" s="132"/>
      <c r="J6" s="132"/>
      <c r="K6" s="132"/>
      <c r="L6" s="132"/>
      <c r="M6" s="132"/>
      <c r="N6" s="132"/>
      <c r="O6" s="132"/>
      <c r="P6" s="132"/>
    </row>
    <row r="7" spans="1:16" ht="12.75">
      <c r="A7" s="62"/>
      <c r="B7" s="63"/>
      <c r="C7" s="63"/>
      <c r="D7" s="63"/>
      <c r="E7" s="63"/>
      <c r="F7" s="63"/>
      <c r="G7" s="63"/>
      <c r="H7" s="63"/>
      <c r="I7" s="63"/>
      <c r="J7" s="63"/>
      <c r="K7" s="63"/>
      <c r="L7" s="63"/>
      <c r="M7" s="63"/>
      <c r="N7" s="63"/>
      <c r="O7" s="63"/>
      <c r="P7" s="63"/>
    </row>
    <row r="8" spans="1:16" ht="12.75">
      <c r="A8" s="62"/>
      <c r="B8" s="141">
        <v>1450200000</v>
      </c>
      <c r="C8" s="141"/>
      <c r="D8" s="63"/>
      <c r="E8" s="63"/>
      <c r="F8" s="63"/>
      <c r="G8" s="63"/>
      <c r="H8" s="63"/>
      <c r="I8" s="63"/>
      <c r="J8" s="63"/>
      <c r="K8" s="63"/>
      <c r="L8" s="63"/>
      <c r="M8" s="63"/>
      <c r="N8" s="63"/>
      <c r="O8" s="63"/>
      <c r="P8" s="63"/>
    </row>
    <row r="9" spans="2:16" ht="12.75">
      <c r="B9" s="142" t="s">
        <v>85</v>
      </c>
      <c r="C9" s="142"/>
      <c r="P9" s="1" t="s">
        <v>82</v>
      </c>
    </row>
    <row r="10" spans="1:16" ht="12.75">
      <c r="A10" s="133" t="s">
        <v>86</v>
      </c>
      <c r="B10" s="133" t="s">
        <v>87</v>
      </c>
      <c r="C10" s="133" t="s">
        <v>79</v>
      </c>
      <c r="D10" s="134" t="s">
        <v>88</v>
      </c>
      <c r="E10" s="134" t="s">
        <v>1</v>
      </c>
      <c r="F10" s="134"/>
      <c r="G10" s="134"/>
      <c r="H10" s="134"/>
      <c r="I10" s="134"/>
      <c r="J10" s="134" t="s">
        <v>8</v>
      </c>
      <c r="K10" s="134"/>
      <c r="L10" s="134"/>
      <c r="M10" s="134"/>
      <c r="N10" s="134"/>
      <c r="O10" s="134"/>
      <c r="P10" s="135" t="s">
        <v>34</v>
      </c>
    </row>
    <row r="11" spans="1:16" ht="12.75">
      <c r="A11" s="134"/>
      <c r="B11" s="134"/>
      <c r="C11" s="134"/>
      <c r="D11" s="134"/>
      <c r="E11" s="135" t="s">
        <v>80</v>
      </c>
      <c r="F11" s="134" t="s">
        <v>3</v>
      </c>
      <c r="G11" s="134" t="s">
        <v>4</v>
      </c>
      <c r="H11" s="134"/>
      <c r="I11" s="134" t="s">
        <v>7</v>
      </c>
      <c r="J11" s="135" t="s">
        <v>80</v>
      </c>
      <c r="K11" s="136" t="s">
        <v>81</v>
      </c>
      <c r="L11" s="134" t="s">
        <v>3</v>
      </c>
      <c r="M11" s="134" t="s">
        <v>4</v>
      </c>
      <c r="N11" s="134"/>
      <c r="O11" s="134" t="s">
        <v>7</v>
      </c>
      <c r="P11" s="135"/>
    </row>
    <row r="12" spans="1:16" ht="12.75" customHeight="1">
      <c r="A12" s="134"/>
      <c r="B12" s="134"/>
      <c r="C12" s="134"/>
      <c r="D12" s="134"/>
      <c r="E12" s="135"/>
      <c r="F12" s="134"/>
      <c r="G12" s="134" t="s">
        <v>5</v>
      </c>
      <c r="H12" s="134" t="s">
        <v>6</v>
      </c>
      <c r="I12" s="134"/>
      <c r="J12" s="135"/>
      <c r="K12" s="137"/>
      <c r="L12" s="134"/>
      <c r="M12" s="134" t="s">
        <v>5</v>
      </c>
      <c r="N12" s="134" t="s">
        <v>6</v>
      </c>
      <c r="O12" s="134"/>
      <c r="P12" s="135"/>
    </row>
    <row r="13" spans="1:16" ht="58.5" customHeight="1">
      <c r="A13" s="134"/>
      <c r="B13" s="134"/>
      <c r="C13" s="134"/>
      <c r="D13" s="134"/>
      <c r="E13" s="135"/>
      <c r="F13" s="134"/>
      <c r="G13" s="134"/>
      <c r="H13" s="134"/>
      <c r="I13" s="134"/>
      <c r="J13" s="135"/>
      <c r="K13" s="138"/>
      <c r="L13" s="134"/>
      <c r="M13" s="134"/>
      <c r="N13" s="134"/>
      <c r="O13" s="134"/>
      <c r="P13" s="135"/>
    </row>
    <row r="14" spans="1:16" ht="12.75">
      <c r="A14" s="4">
        <v>1</v>
      </c>
      <c r="B14" s="4">
        <v>2</v>
      </c>
      <c r="C14" s="4">
        <v>3</v>
      </c>
      <c r="D14" s="4">
        <v>4</v>
      </c>
      <c r="E14" s="56">
        <v>5</v>
      </c>
      <c r="F14" s="4">
        <v>6</v>
      </c>
      <c r="G14" s="4">
        <v>7</v>
      </c>
      <c r="H14" s="4">
        <v>8</v>
      </c>
      <c r="I14" s="4">
        <v>9</v>
      </c>
      <c r="J14" s="56">
        <v>10</v>
      </c>
      <c r="K14" s="56">
        <v>11</v>
      </c>
      <c r="L14" s="4">
        <v>12</v>
      </c>
      <c r="M14" s="4">
        <v>13</v>
      </c>
      <c r="N14" s="4">
        <v>14</v>
      </c>
      <c r="O14" s="4">
        <v>15</v>
      </c>
      <c r="P14" s="56">
        <v>16</v>
      </c>
    </row>
    <row r="15" spans="1:16" ht="12.75">
      <c r="A15" s="5" t="s">
        <v>9</v>
      </c>
      <c r="B15" s="6"/>
      <c r="C15" s="7"/>
      <c r="D15" s="8" t="s">
        <v>10</v>
      </c>
      <c r="E15" s="57"/>
      <c r="F15" s="9"/>
      <c r="G15" s="9"/>
      <c r="H15" s="9"/>
      <c r="I15" s="9"/>
      <c r="J15" s="57"/>
      <c r="K15" s="57"/>
      <c r="L15" s="9"/>
      <c r="M15" s="9"/>
      <c r="N15" s="9"/>
      <c r="O15" s="9"/>
      <c r="P15" s="57"/>
    </row>
    <row r="16" spans="1:16" ht="12.75">
      <c r="A16" s="5" t="s">
        <v>11</v>
      </c>
      <c r="B16" s="6"/>
      <c r="C16" s="7"/>
      <c r="D16" s="8" t="s">
        <v>10</v>
      </c>
      <c r="E16" s="57"/>
      <c r="F16" s="9"/>
      <c r="G16" s="9"/>
      <c r="H16" s="9"/>
      <c r="I16" s="9"/>
      <c r="J16" s="57"/>
      <c r="K16" s="57"/>
      <c r="L16" s="9"/>
      <c r="M16" s="9"/>
      <c r="N16" s="9"/>
      <c r="O16" s="9"/>
      <c r="P16" s="57"/>
    </row>
    <row r="17" spans="1:16" s="43" customFormat="1" ht="87.75" customHeight="1">
      <c r="A17" s="30" t="s">
        <v>44</v>
      </c>
      <c r="B17" s="30" t="s">
        <v>45</v>
      </c>
      <c r="C17" s="31" t="s">
        <v>12</v>
      </c>
      <c r="D17" s="29" t="s">
        <v>37</v>
      </c>
      <c r="E17" s="97">
        <f aca="true" t="shared" si="0" ref="E17:E22">F17+I17</f>
        <v>28381190</v>
      </c>
      <c r="F17" s="96">
        <f>28421190-40000</f>
        <v>28381190</v>
      </c>
      <c r="G17" s="96">
        <v>21193500</v>
      </c>
      <c r="H17" s="96">
        <v>704150</v>
      </c>
      <c r="I17" s="96">
        <v>0</v>
      </c>
      <c r="J17" s="97">
        <f>L17+O17</f>
        <v>0</v>
      </c>
      <c r="K17" s="97"/>
      <c r="L17" s="96"/>
      <c r="M17" s="96">
        <v>0</v>
      </c>
      <c r="N17" s="96">
        <v>0</v>
      </c>
      <c r="O17" s="96"/>
      <c r="P17" s="97">
        <f aca="true" t="shared" si="1" ref="P17:P22">E17+J17</f>
        <v>28381190</v>
      </c>
    </row>
    <row r="18" spans="1:16" s="43" customFormat="1" ht="49.5" customHeight="1">
      <c r="A18" s="30" t="s">
        <v>114</v>
      </c>
      <c r="B18" s="30" t="s">
        <v>42</v>
      </c>
      <c r="C18" s="31" t="s">
        <v>12</v>
      </c>
      <c r="D18" s="67" t="s">
        <v>131</v>
      </c>
      <c r="E18" s="97">
        <f t="shared" si="0"/>
        <v>775256</v>
      </c>
      <c r="F18" s="96">
        <v>775256</v>
      </c>
      <c r="G18" s="96">
        <v>604540</v>
      </c>
      <c r="H18" s="96">
        <v>17735</v>
      </c>
      <c r="I18" s="96"/>
      <c r="J18" s="97"/>
      <c r="K18" s="97"/>
      <c r="L18" s="98"/>
      <c r="M18" s="96"/>
      <c r="N18" s="96"/>
      <c r="O18" s="96"/>
      <c r="P18" s="97">
        <f t="shared" si="1"/>
        <v>775256</v>
      </c>
    </row>
    <row r="19" spans="1:16" s="43" customFormat="1" ht="30.75" customHeight="1">
      <c r="A19" s="30" t="s">
        <v>112</v>
      </c>
      <c r="B19" s="30" t="s">
        <v>23</v>
      </c>
      <c r="C19" s="31" t="s">
        <v>22</v>
      </c>
      <c r="D19" s="67" t="s">
        <v>113</v>
      </c>
      <c r="E19" s="97">
        <f t="shared" si="0"/>
        <v>666555</v>
      </c>
      <c r="F19" s="96">
        <v>666555</v>
      </c>
      <c r="G19" s="96"/>
      <c r="H19" s="96"/>
      <c r="I19" s="96"/>
      <c r="J19" s="97"/>
      <c r="K19" s="97"/>
      <c r="L19" s="98"/>
      <c r="M19" s="96"/>
      <c r="N19" s="96"/>
      <c r="O19" s="96"/>
      <c r="P19" s="97">
        <f t="shared" si="1"/>
        <v>666555</v>
      </c>
    </row>
    <row r="20" spans="1:16" s="43" customFormat="1" ht="48.75" customHeight="1">
      <c r="A20" s="30" t="s">
        <v>128</v>
      </c>
      <c r="B20" s="30">
        <v>1160</v>
      </c>
      <c r="C20" s="31" t="s">
        <v>15</v>
      </c>
      <c r="D20" s="67" t="s">
        <v>129</v>
      </c>
      <c r="E20" s="97">
        <f t="shared" si="0"/>
        <v>1160031</v>
      </c>
      <c r="F20" s="96">
        <v>1160031</v>
      </c>
      <c r="G20" s="96">
        <v>916641</v>
      </c>
      <c r="H20" s="96">
        <v>12600</v>
      </c>
      <c r="I20" s="96"/>
      <c r="J20" s="97">
        <f>L20+O20</f>
        <v>0</v>
      </c>
      <c r="K20" s="97"/>
      <c r="L20" s="98"/>
      <c r="M20" s="96"/>
      <c r="N20" s="96"/>
      <c r="O20" s="96"/>
      <c r="P20" s="97">
        <f t="shared" si="1"/>
        <v>1160031</v>
      </c>
    </row>
    <row r="21" spans="1:16" s="43" customFormat="1" ht="42" customHeight="1">
      <c r="A21" s="30" t="s">
        <v>123</v>
      </c>
      <c r="B21" s="30">
        <v>2010</v>
      </c>
      <c r="C21" s="65" t="s">
        <v>92</v>
      </c>
      <c r="D21" s="67" t="s">
        <v>93</v>
      </c>
      <c r="E21" s="97">
        <f t="shared" si="0"/>
        <v>2279131</v>
      </c>
      <c r="F21" s="96">
        <v>2279131</v>
      </c>
      <c r="G21" s="96"/>
      <c r="H21" s="96"/>
      <c r="I21" s="96"/>
      <c r="J21" s="97">
        <f>L21+O21</f>
        <v>0</v>
      </c>
      <c r="K21" s="97">
        <f>2000000-2000000</f>
        <v>0</v>
      </c>
      <c r="L21" s="98"/>
      <c r="M21" s="96"/>
      <c r="N21" s="96"/>
      <c r="O21" s="96">
        <f>2000000-2000000</f>
        <v>0</v>
      </c>
      <c r="P21" s="97">
        <f t="shared" si="1"/>
        <v>2279131</v>
      </c>
    </row>
    <row r="22" spans="1:16" s="43" customFormat="1" ht="51.75" customHeight="1">
      <c r="A22" s="30" t="s">
        <v>94</v>
      </c>
      <c r="B22" s="30">
        <v>2111</v>
      </c>
      <c r="C22" s="65" t="s">
        <v>95</v>
      </c>
      <c r="D22" s="66" t="s">
        <v>127</v>
      </c>
      <c r="E22" s="97">
        <f t="shared" si="0"/>
        <v>3677053</v>
      </c>
      <c r="F22" s="96">
        <v>3677053</v>
      </c>
      <c r="G22" s="96"/>
      <c r="H22" s="96"/>
      <c r="I22" s="96"/>
      <c r="J22" s="97">
        <f>L22+O22</f>
        <v>0</v>
      </c>
      <c r="K22" s="97"/>
      <c r="L22" s="96"/>
      <c r="M22" s="96"/>
      <c r="N22" s="96"/>
      <c r="O22" s="96"/>
      <c r="P22" s="97">
        <f t="shared" si="1"/>
        <v>3677053</v>
      </c>
    </row>
    <row r="23" spans="1:16" s="43" customFormat="1" ht="36.75" customHeight="1">
      <c r="A23" s="30" t="s">
        <v>29</v>
      </c>
      <c r="B23" s="30"/>
      <c r="C23" s="31"/>
      <c r="D23" s="32" t="s">
        <v>30</v>
      </c>
      <c r="E23" s="97">
        <f aca="true" t="shared" si="2" ref="E23:E31">F23+I23</f>
        <v>10179766</v>
      </c>
      <c r="F23" s="96">
        <f>F24+F25+F26+F27+F28+F29+F30+F31+F32+F33+F34+F36</f>
        <v>10179766</v>
      </c>
      <c r="G23" s="96">
        <f>G24+G25+G26+G27+G28+G29+G30+G31+G32+G33+G34+G36</f>
        <v>6911958</v>
      </c>
      <c r="H23" s="96">
        <f>H24+H25+H26+H27+H28+H29+H30+H31+H32+H33+H34+H36</f>
        <v>230005</v>
      </c>
      <c r="I23" s="96">
        <f>I24+I25+I26+I27+I28+I29+I30+I31+I32+I33+I34+I36</f>
        <v>0</v>
      </c>
      <c r="J23" s="97">
        <f>L23+O23</f>
        <v>469200</v>
      </c>
      <c r="K23" s="96">
        <f>K32+K34+K36+K24+K25+K26+K27+K28+K29+K30+K31</f>
        <v>0</v>
      </c>
      <c r="L23" s="96">
        <f>L32+L34+L36+L24+L25+L26+L27+L28+L29+L30+L31</f>
        <v>469200</v>
      </c>
      <c r="M23" s="96">
        <f>M32+M34+M36+M24+M25+M26+M27+M28+M29+M30+M31</f>
        <v>45200</v>
      </c>
      <c r="N23" s="96">
        <f>N32+N34+N36+N24+N25+N26+N27+N28+N29+N30+N31</f>
        <v>0</v>
      </c>
      <c r="O23" s="96">
        <f>O32+O34+O36+O24+O25+O26+O27+O28+O29+O30+O31</f>
        <v>0</v>
      </c>
      <c r="P23" s="97">
        <f aca="true" t="shared" si="3" ref="P23:P31">E23+J23</f>
        <v>10648966</v>
      </c>
    </row>
    <row r="24" spans="1:16" s="43" customFormat="1" ht="36.75" customHeight="1">
      <c r="A24" s="24" t="s">
        <v>103</v>
      </c>
      <c r="B24" s="75">
        <v>3032</v>
      </c>
      <c r="C24" s="79">
        <v>1070</v>
      </c>
      <c r="D24" s="76" t="s">
        <v>104</v>
      </c>
      <c r="E24" s="97">
        <f t="shared" si="2"/>
        <v>5000</v>
      </c>
      <c r="F24" s="96">
        <f>5000</f>
        <v>5000</v>
      </c>
      <c r="G24" s="96"/>
      <c r="H24" s="96"/>
      <c r="I24" s="96"/>
      <c r="J24" s="97"/>
      <c r="K24" s="96"/>
      <c r="L24" s="96"/>
      <c r="M24" s="96"/>
      <c r="N24" s="96"/>
      <c r="O24" s="96"/>
      <c r="P24" s="97">
        <f t="shared" si="3"/>
        <v>5000</v>
      </c>
    </row>
    <row r="25" spans="1:16" s="43" customFormat="1" ht="48" customHeight="1">
      <c r="A25" s="24" t="s">
        <v>102</v>
      </c>
      <c r="B25" s="75">
        <v>3033</v>
      </c>
      <c r="C25" s="79">
        <v>1070</v>
      </c>
      <c r="D25" s="76" t="s">
        <v>105</v>
      </c>
      <c r="E25" s="97">
        <f t="shared" si="2"/>
        <v>0</v>
      </c>
      <c r="F25" s="96"/>
      <c r="G25" s="96"/>
      <c r="H25" s="96"/>
      <c r="I25" s="96"/>
      <c r="J25" s="97"/>
      <c r="K25" s="96"/>
      <c r="L25" s="96"/>
      <c r="M25" s="96"/>
      <c r="N25" s="96"/>
      <c r="O25" s="96"/>
      <c r="P25" s="97">
        <f t="shared" si="3"/>
        <v>0</v>
      </c>
    </row>
    <row r="26" spans="1:16" s="43" customFormat="1" ht="52.5" customHeight="1">
      <c r="A26" s="24" t="s">
        <v>106</v>
      </c>
      <c r="B26" s="75">
        <v>3035</v>
      </c>
      <c r="C26" s="79">
        <v>1070</v>
      </c>
      <c r="D26" s="76" t="s">
        <v>107</v>
      </c>
      <c r="E26" s="97">
        <f t="shared" si="2"/>
        <v>10000</v>
      </c>
      <c r="F26" s="96">
        <v>10000</v>
      </c>
      <c r="G26" s="96"/>
      <c r="H26" s="96"/>
      <c r="I26" s="96"/>
      <c r="J26" s="97"/>
      <c r="K26" s="96"/>
      <c r="L26" s="96"/>
      <c r="M26" s="96"/>
      <c r="N26" s="96"/>
      <c r="O26" s="96"/>
      <c r="P26" s="97">
        <f t="shared" si="3"/>
        <v>10000</v>
      </c>
    </row>
    <row r="27" spans="1:16" s="43" customFormat="1" ht="46.5" customHeight="1">
      <c r="A27" s="24" t="s">
        <v>96</v>
      </c>
      <c r="B27" s="75">
        <v>3050</v>
      </c>
      <c r="C27" s="25" t="s">
        <v>97</v>
      </c>
      <c r="D27" s="76" t="s">
        <v>98</v>
      </c>
      <c r="E27" s="97">
        <f t="shared" si="2"/>
        <v>120300</v>
      </c>
      <c r="F27" s="96">
        <v>120300</v>
      </c>
      <c r="G27" s="96"/>
      <c r="H27" s="96"/>
      <c r="I27" s="96"/>
      <c r="J27" s="97"/>
      <c r="K27" s="96"/>
      <c r="L27" s="96"/>
      <c r="M27" s="96"/>
      <c r="N27" s="96"/>
      <c r="O27" s="96"/>
      <c r="P27" s="97">
        <f t="shared" si="3"/>
        <v>120300</v>
      </c>
    </row>
    <row r="28" spans="1:16" s="43" customFormat="1" ht="46.5" customHeight="1">
      <c r="A28" s="24" t="s">
        <v>99</v>
      </c>
      <c r="B28" s="75">
        <v>3090</v>
      </c>
      <c r="C28" s="77">
        <v>1030</v>
      </c>
      <c r="D28" s="76" t="s">
        <v>100</v>
      </c>
      <c r="E28" s="97">
        <f t="shared" si="2"/>
        <v>18888</v>
      </c>
      <c r="F28" s="96">
        <v>18888</v>
      </c>
      <c r="G28" s="96"/>
      <c r="H28" s="96"/>
      <c r="I28" s="96"/>
      <c r="J28" s="97"/>
      <c r="K28" s="96"/>
      <c r="L28" s="96"/>
      <c r="M28" s="96"/>
      <c r="N28" s="96"/>
      <c r="O28" s="96"/>
      <c r="P28" s="97">
        <f t="shared" si="3"/>
        <v>18888</v>
      </c>
    </row>
    <row r="29" spans="1:16" s="43" customFormat="1" ht="67.5" customHeight="1">
      <c r="A29" s="24" t="s">
        <v>110</v>
      </c>
      <c r="B29" s="75">
        <v>3104</v>
      </c>
      <c r="C29" s="77">
        <v>1020</v>
      </c>
      <c r="D29" s="76" t="s">
        <v>111</v>
      </c>
      <c r="E29" s="97">
        <f t="shared" si="2"/>
        <v>9167179</v>
      </c>
      <c r="F29" s="96">
        <f>9236693-37714-31800</f>
        <v>9167179</v>
      </c>
      <c r="G29" s="96">
        <v>6665958</v>
      </c>
      <c r="H29" s="96">
        <v>230005</v>
      </c>
      <c r="I29" s="96"/>
      <c r="J29" s="97">
        <f>L29+O29</f>
        <v>469200</v>
      </c>
      <c r="K29" s="96"/>
      <c r="L29" s="96">
        <f>75200+394000</f>
        <v>469200</v>
      </c>
      <c r="M29" s="96">
        <v>45200</v>
      </c>
      <c r="N29" s="96"/>
      <c r="O29" s="96"/>
      <c r="P29" s="97">
        <f t="shared" si="3"/>
        <v>9636379</v>
      </c>
    </row>
    <row r="30" spans="1:16" s="43" customFormat="1" ht="102" customHeight="1">
      <c r="A30" s="24" t="s">
        <v>108</v>
      </c>
      <c r="B30" s="75">
        <v>3160</v>
      </c>
      <c r="C30" s="77">
        <v>1010</v>
      </c>
      <c r="D30" s="76" t="s">
        <v>109</v>
      </c>
      <c r="E30" s="97">
        <f t="shared" si="2"/>
        <v>40000</v>
      </c>
      <c r="F30" s="96">
        <v>40000</v>
      </c>
      <c r="G30" s="96"/>
      <c r="H30" s="96"/>
      <c r="I30" s="96"/>
      <c r="J30" s="97"/>
      <c r="K30" s="96"/>
      <c r="L30" s="96"/>
      <c r="M30" s="96"/>
      <c r="N30" s="96"/>
      <c r="O30" s="96"/>
      <c r="P30" s="97">
        <f t="shared" si="3"/>
        <v>40000</v>
      </c>
    </row>
    <row r="31" spans="1:16" s="43" customFormat="1" ht="63" customHeight="1">
      <c r="A31" s="78" t="s">
        <v>101</v>
      </c>
      <c r="B31" s="75">
        <v>3171</v>
      </c>
      <c r="C31" s="77">
        <v>1010</v>
      </c>
      <c r="D31" s="76" t="s">
        <v>122</v>
      </c>
      <c r="E31" s="97">
        <f t="shared" si="2"/>
        <v>13300</v>
      </c>
      <c r="F31" s="96">
        <v>13300</v>
      </c>
      <c r="G31" s="96"/>
      <c r="H31" s="96"/>
      <c r="I31" s="96"/>
      <c r="J31" s="97"/>
      <c r="K31" s="96"/>
      <c r="L31" s="96"/>
      <c r="M31" s="96"/>
      <c r="N31" s="96"/>
      <c r="O31" s="96"/>
      <c r="P31" s="97">
        <f t="shared" si="3"/>
        <v>13300</v>
      </c>
    </row>
    <row r="32" spans="1:16" s="43" customFormat="1" ht="87.75" customHeight="1">
      <c r="A32" s="24" t="s">
        <v>47</v>
      </c>
      <c r="B32" s="24">
        <v>3180</v>
      </c>
      <c r="C32" s="25" t="s">
        <v>38</v>
      </c>
      <c r="D32" s="26" t="s">
        <v>46</v>
      </c>
      <c r="E32" s="97">
        <f>F32+I32</f>
        <v>0</v>
      </c>
      <c r="F32" s="96"/>
      <c r="G32" s="96"/>
      <c r="H32" s="96"/>
      <c r="I32" s="96"/>
      <c r="J32" s="97"/>
      <c r="K32" s="97"/>
      <c r="L32" s="96"/>
      <c r="M32" s="96"/>
      <c r="N32" s="96"/>
      <c r="O32" s="96"/>
      <c r="P32" s="97">
        <f>E32+J32</f>
        <v>0</v>
      </c>
    </row>
    <row r="33" spans="1:16" s="43" customFormat="1" ht="34.5" customHeight="1">
      <c r="A33" s="21" t="s">
        <v>158</v>
      </c>
      <c r="B33" s="21" t="s">
        <v>159</v>
      </c>
      <c r="C33" s="15" t="s">
        <v>160</v>
      </c>
      <c r="D33" s="22" t="s">
        <v>161</v>
      </c>
      <c r="E33" s="97">
        <f>F33+I33</f>
        <v>300000</v>
      </c>
      <c r="F33" s="96">
        <v>300000</v>
      </c>
      <c r="G33" s="96">
        <v>246000</v>
      </c>
      <c r="H33" s="96"/>
      <c r="I33" s="96"/>
      <c r="J33" s="97"/>
      <c r="K33" s="97"/>
      <c r="L33" s="96"/>
      <c r="M33" s="96"/>
      <c r="N33" s="96"/>
      <c r="O33" s="96"/>
      <c r="P33" s="97">
        <f>E33+J33</f>
        <v>300000</v>
      </c>
    </row>
    <row r="34" spans="1:16" s="43" customFormat="1" ht="25.5">
      <c r="A34" s="21" t="s">
        <v>77</v>
      </c>
      <c r="B34" s="21" t="s">
        <v>78</v>
      </c>
      <c r="C34" s="15" t="s">
        <v>16</v>
      </c>
      <c r="D34" s="22" t="s">
        <v>35</v>
      </c>
      <c r="E34" s="97">
        <f>I34+F34</f>
        <v>430063</v>
      </c>
      <c r="F34" s="96">
        <v>430063</v>
      </c>
      <c r="G34" s="96"/>
      <c r="H34" s="96"/>
      <c r="I34" s="96"/>
      <c r="J34" s="97"/>
      <c r="K34" s="97"/>
      <c r="L34" s="96"/>
      <c r="M34" s="96"/>
      <c r="N34" s="96"/>
      <c r="O34" s="96"/>
      <c r="P34" s="97">
        <f aca="true" t="shared" si="4" ref="P34:P48">E34+J34</f>
        <v>430063</v>
      </c>
    </row>
    <row r="35" spans="1:16" s="43" customFormat="1" ht="12.75" customHeight="1">
      <c r="A35" s="30"/>
      <c r="B35" s="30"/>
      <c r="C35" s="31"/>
      <c r="D35" s="33"/>
      <c r="E35" s="97"/>
      <c r="F35" s="96"/>
      <c r="G35" s="96"/>
      <c r="H35" s="96"/>
      <c r="I35" s="96"/>
      <c r="J35" s="97"/>
      <c r="K35" s="97"/>
      <c r="L35" s="96"/>
      <c r="M35" s="96"/>
      <c r="N35" s="96"/>
      <c r="O35" s="96"/>
      <c r="P35" s="97"/>
    </row>
    <row r="36" spans="1:16" s="43" customFormat="1" ht="33.75" customHeight="1">
      <c r="A36" s="30" t="s">
        <v>72</v>
      </c>
      <c r="B36" s="30">
        <v>3242</v>
      </c>
      <c r="C36" s="31" t="s">
        <v>17</v>
      </c>
      <c r="D36" s="32" t="s">
        <v>71</v>
      </c>
      <c r="E36" s="97">
        <f>F36+I36</f>
        <v>75036</v>
      </c>
      <c r="F36" s="96">
        <v>75036</v>
      </c>
      <c r="G36" s="96">
        <v>0</v>
      </c>
      <c r="H36" s="96">
        <v>0</v>
      </c>
      <c r="I36" s="96">
        <v>0</v>
      </c>
      <c r="J36" s="97">
        <v>0</v>
      </c>
      <c r="K36" s="97"/>
      <c r="L36" s="96">
        <v>0</v>
      </c>
      <c r="M36" s="96">
        <v>0</v>
      </c>
      <c r="N36" s="96">
        <v>0</v>
      </c>
      <c r="O36" s="96">
        <v>0</v>
      </c>
      <c r="P36" s="97">
        <f t="shared" si="4"/>
        <v>75036</v>
      </c>
    </row>
    <row r="37" spans="1:16" s="43" customFormat="1" ht="12.75" customHeight="1">
      <c r="A37" s="30"/>
      <c r="B37" s="30"/>
      <c r="C37" s="31"/>
      <c r="D37" s="32"/>
      <c r="E37" s="97"/>
      <c r="F37" s="96"/>
      <c r="G37" s="96"/>
      <c r="H37" s="96"/>
      <c r="I37" s="96"/>
      <c r="J37" s="97"/>
      <c r="K37" s="97"/>
      <c r="L37" s="96"/>
      <c r="M37" s="96"/>
      <c r="N37" s="96"/>
      <c r="O37" s="96"/>
      <c r="P37" s="97"/>
    </row>
    <row r="38" spans="1:16" s="43" customFormat="1" ht="2.25" customHeight="1">
      <c r="A38" s="30"/>
      <c r="B38" s="30"/>
      <c r="C38" s="31"/>
      <c r="D38" s="33"/>
      <c r="E38" s="97"/>
      <c r="F38" s="96"/>
      <c r="G38" s="96"/>
      <c r="H38" s="96"/>
      <c r="I38" s="96"/>
      <c r="J38" s="97"/>
      <c r="K38" s="97"/>
      <c r="L38" s="96"/>
      <c r="M38" s="96"/>
      <c r="N38" s="96"/>
      <c r="O38" s="96"/>
      <c r="P38" s="97"/>
    </row>
    <row r="39" spans="1:16" s="43" customFormat="1" ht="22.5" customHeight="1">
      <c r="A39" s="30" t="s">
        <v>73</v>
      </c>
      <c r="B39" s="30">
        <v>4082</v>
      </c>
      <c r="C39" s="54" t="s">
        <v>19</v>
      </c>
      <c r="D39" s="32" t="s">
        <v>74</v>
      </c>
      <c r="E39" s="97">
        <f>F39</f>
        <v>40000</v>
      </c>
      <c r="F39" s="96">
        <v>40000</v>
      </c>
      <c r="G39" s="96"/>
      <c r="H39" s="96"/>
      <c r="I39" s="96"/>
      <c r="J39" s="97"/>
      <c r="K39" s="97"/>
      <c r="L39" s="96"/>
      <c r="M39" s="96"/>
      <c r="N39" s="96"/>
      <c r="O39" s="96"/>
      <c r="P39" s="97">
        <f>E39+J39</f>
        <v>40000</v>
      </c>
    </row>
    <row r="40" spans="1:16" s="43" customFormat="1" ht="36.75" customHeight="1">
      <c r="A40" s="30" t="s">
        <v>83</v>
      </c>
      <c r="B40" s="30">
        <v>6013</v>
      </c>
      <c r="C40" s="31" t="s">
        <v>21</v>
      </c>
      <c r="D40" s="32" t="s">
        <v>84</v>
      </c>
      <c r="E40" s="97">
        <f>F40</f>
        <v>200000</v>
      </c>
      <c r="F40" s="96">
        <v>200000</v>
      </c>
      <c r="G40" s="96"/>
      <c r="H40" s="96"/>
      <c r="I40" s="96"/>
      <c r="J40" s="97">
        <f>L40+O40</f>
        <v>0</v>
      </c>
      <c r="K40" s="97"/>
      <c r="L40" s="97"/>
      <c r="M40" s="97"/>
      <c r="N40" s="97"/>
      <c r="O40" s="97"/>
      <c r="P40" s="97">
        <f>E40+J40</f>
        <v>200000</v>
      </c>
    </row>
    <row r="41" spans="1:16" s="43" customFormat="1" ht="32.25" customHeight="1">
      <c r="A41" s="30" t="s">
        <v>48</v>
      </c>
      <c r="B41" s="30" t="s">
        <v>49</v>
      </c>
      <c r="C41" s="31" t="s">
        <v>21</v>
      </c>
      <c r="D41" s="32" t="s">
        <v>50</v>
      </c>
      <c r="E41" s="97">
        <f aca="true" t="shared" si="5" ref="E41:E47">F41+I41</f>
        <v>10783250</v>
      </c>
      <c r="F41" s="96">
        <v>10783250</v>
      </c>
      <c r="G41" s="96"/>
      <c r="H41" s="96">
        <v>279250</v>
      </c>
      <c r="I41" s="96">
        <v>0</v>
      </c>
      <c r="J41" s="97">
        <f>L41+O41</f>
        <v>0</v>
      </c>
      <c r="K41" s="97"/>
      <c r="L41" s="96"/>
      <c r="M41" s="96"/>
      <c r="N41" s="96"/>
      <c r="O41" s="96"/>
      <c r="P41" s="97">
        <f t="shared" si="4"/>
        <v>10783250</v>
      </c>
    </row>
    <row r="42" spans="1:16" s="43" customFormat="1" ht="136.5" customHeight="1">
      <c r="A42" s="30" t="s">
        <v>178</v>
      </c>
      <c r="B42" s="30">
        <v>6071</v>
      </c>
      <c r="C42" s="31" t="s">
        <v>56</v>
      </c>
      <c r="D42" s="32" t="s">
        <v>179</v>
      </c>
      <c r="E42" s="97">
        <f t="shared" si="5"/>
        <v>3000000</v>
      </c>
      <c r="F42" s="96">
        <v>3000000</v>
      </c>
      <c r="G42" s="96"/>
      <c r="H42" s="96"/>
      <c r="I42" s="96"/>
      <c r="J42" s="97"/>
      <c r="K42" s="97"/>
      <c r="L42" s="96"/>
      <c r="M42" s="96"/>
      <c r="N42" s="96"/>
      <c r="O42" s="96"/>
      <c r="P42" s="97">
        <f t="shared" si="4"/>
        <v>3000000</v>
      </c>
    </row>
    <row r="43" spans="1:16" s="43" customFormat="1" ht="34.5" customHeight="1">
      <c r="A43" s="30" t="s">
        <v>54</v>
      </c>
      <c r="B43" s="30" t="s">
        <v>55</v>
      </c>
      <c r="C43" s="31" t="s">
        <v>56</v>
      </c>
      <c r="D43" s="32" t="s">
        <v>57</v>
      </c>
      <c r="E43" s="97">
        <f t="shared" si="5"/>
        <v>25000</v>
      </c>
      <c r="F43" s="96">
        <v>25000</v>
      </c>
      <c r="G43" s="98"/>
      <c r="H43" s="98"/>
      <c r="I43" s="98"/>
      <c r="J43" s="97">
        <f>L43+O43</f>
        <v>0</v>
      </c>
      <c r="K43" s="99"/>
      <c r="L43" s="98"/>
      <c r="M43" s="98"/>
      <c r="N43" s="98"/>
      <c r="O43" s="98"/>
      <c r="P43" s="97">
        <f t="shared" si="4"/>
        <v>25000</v>
      </c>
    </row>
    <row r="44" spans="1:16" s="43" customFormat="1" ht="34.5" customHeight="1">
      <c r="A44" s="30" t="s">
        <v>174</v>
      </c>
      <c r="B44" s="46">
        <v>7130</v>
      </c>
      <c r="C44" s="53" t="s">
        <v>175</v>
      </c>
      <c r="D44" s="118" t="s">
        <v>176</v>
      </c>
      <c r="E44" s="97">
        <f t="shared" si="5"/>
        <v>50000</v>
      </c>
      <c r="F44" s="96">
        <f>28200+21800</f>
        <v>50000</v>
      </c>
      <c r="G44" s="98"/>
      <c r="H44" s="98"/>
      <c r="I44" s="98"/>
      <c r="J44" s="97"/>
      <c r="K44" s="99"/>
      <c r="L44" s="98"/>
      <c r="M44" s="98"/>
      <c r="N44" s="98"/>
      <c r="O44" s="98"/>
      <c r="P44" s="97">
        <f t="shared" si="4"/>
        <v>50000</v>
      </c>
    </row>
    <row r="45" spans="1:16" s="43" customFormat="1" ht="34.5" customHeight="1">
      <c r="A45" s="114" t="s">
        <v>167</v>
      </c>
      <c r="B45" s="115">
        <v>7680</v>
      </c>
      <c r="C45" s="116" t="s">
        <v>165</v>
      </c>
      <c r="D45" s="117" t="s">
        <v>166</v>
      </c>
      <c r="E45" s="97">
        <f t="shared" si="5"/>
        <v>40000</v>
      </c>
      <c r="F45" s="97">
        <v>40000</v>
      </c>
      <c r="G45" s="99"/>
      <c r="H45" s="99"/>
      <c r="I45" s="99"/>
      <c r="J45" s="97"/>
      <c r="K45" s="99"/>
      <c r="L45" s="99"/>
      <c r="M45" s="99"/>
      <c r="N45" s="99"/>
      <c r="O45" s="99"/>
      <c r="P45" s="97">
        <f t="shared" si="4"/>
        <v>40000</v>
      </c>
    </row>
    <row r="46" spans="1:16" s="43" customFormat="1" ht="43.5" customHeight="1">
      <c r="A46" s="30" t="s">
        <v>155</v>
      </c>
      <c r="B46" s="92">
        <v>8110</v>
      </c>
      <c r="C46" s="51" t="s">
        <v>156</v>
      </c>
      <c r="D46" s="76" t="s">
        <v>157</v>
      </c>
      <c r="E46" s="97">
        <f t="shared" si="5"/>
        <v>160000</v>
      </c>
      <c r="F46" s="96">
        <v>160000</v>
      </c>
      <c r="G46" s="98"/>
      <c r="H46" s="98"/>
      <c r="I46" s="98"/>
      <c r="J46" s="97"/>
      <c r="K46" s="97"/>
      <c r="L46" s="96"/>
      <c r="M46" s="96"/>
      <c r="N46" s="96"/>
      <c r="O46" s="96"/>
      <c r="P46" s="97">
        <f t="shared" si="4"/>
        <v>160000</v>
      </c>
    </row>
    <row r="47" spans="1:16" s="43" customFormat="1" ht="25.5">
      <c r="A47" s="30" t="s">
        <v>51</v>
      </c>
      <c r="B47" s="46">
        <v>8230</v>
      </c>
      <c r="C47" s="53" t="s">
        <v>52</v>
      </c>
      <c r="D47" s="64" t="s">
        <v>53</v>
      </c>
      <c r="E47" s="97">
        <f t="shared" si="5"/>
        <v>2458746</v>
      </c>
      <c r="F47" s="96">
        <v>2458746</v>
      </c>
      <c r="G47" s="96">
        <v>1924450</v>
      </c>
      <c r="H47" s="96">
        <v>42755</v>
      </c>
      <c r="I47" s="96"/>
      <c r="J47" s="97"/>
      <c r="K47" s="97"/>
      <c r="L47" s="96"/>
      <c r="M47" s="96"/>
      <c r="N47" s="96"/>
      <c r="O47" s="96"/>
      <c r="P47" s="97">
        <f t="shared" si="4"/>
        <v>2458746</v>
      </c>
    </row>
    <row r="48" spans="1:16" s="43" customFormat="1" ht="39.75" customHeight="1">
      <c r="A48" s="30" t="s">
        <v>58</v>
      </c>
      <c r="B48" s="46">
        <v>8340</v>
      </c>
      <c r="C48" s="53" t="s">
        <v>24</v>
      </c>
      <c r="D48" s="52" t="s">
        <v>59</v>
      </c>
      <c r="E48" s="97"/>
      <c r="F48" s="96"/>
      <c r="G48" s="96"/>
      <c r="H48" s="96"/>
      <c r="I48" s="96"/>
      <c r="J48" s="120">
        <f>L48+O48</f>
        <v>65000</v>
      </c>
      <c r="K48" s="100"/>
      <c r="L48" s="96">
        <v>65000</v>
      </c>
      <c r="M48" s="96"/>
      <c r="N48" s="96"/>
      <c r="O48" s="96"/>
      <c r="P48" s="97">
        <f t="shared" si="4"/>
        <v>65000</v>
      </c>
    </row>
    <row r="49" spans="1:16" s="43" customFormat="1" ht="21" customHeight="1">
      <c r="A49" s="34"/>
      <c r="B49" s="35" t="s">
        <v>25</v>
      </c>
      <c r="C49" s="128"/>
      <c r="D49" s="129" t="s">
        <v>34</v>
      </c>
      <c r="E49" s="130">
        <f>F49+I49</f>
        <v>63875978</v>
      </c>
      <c r="F49" s="130">
        <f>F17+F23+F39+F40+F41+F43+F47+F48+F22+F21+F19+F18+F20+F46+F45+F44+F42</f>
        <v>63875978</v>
      </c>
      <c r="G49" s="130">
        <f>G17+G23+G39+G40+G41+G43+G47+G48+G22+G21+G19+G18+G20+G46+G45+G44</f>
        <v>31551089</v>
      </c>
      <c r="H49" s="130">
        <f>H17+H23+H39+H40+H41+H43+H47+H48+H22+H21+H19+H18+H20+H46+H45+H44</f>
        <v>1286495</v>
      </c>
      <c r="I49" s="130">
        <f>I17+I23+I39+I40+I41+I43+I47+I48+I22+I21+I19+I18+I20+I46+I45+I44</f>
        <v>0</v>
      </c>
      <c r="J49" s="130">
        <f>L49+O49</f>
        <v>534200</v>
      </c>
      <c r="K49" s="130">
        <f>K17+K23+K39+K40+K41+K43+K47+K48+K22+K21+K19+K18+K20+K46+K45+K44</f>
        <v>0</v>
      </c>
      <c r="L49" s="130">
        <f>L17+L23+L39+L40+L41+L43+L47+L48+L22+L21+L19+L18+L20+L46+L45+L44</f>
        <v>534200</v>
      </c>
      <c r="M49" s="130">
        <f>M17+M23+M39+M40+M41+M43+M47+M48+M22+M21+M19+M18+M20+M46+M45+M44</f>
        <v>45200</v>
      </c>
      <c r="N49" s="130">
        <f>N17+N23+N39+N40+N41+N43+N47+N48+N22+N21+N19+N18+N20+N46+N45+N44</f>
        <v>0</v>
      </c>
      <c r="O49" s="130">
        <f>O17+O23+O39+O40+O41+O43+O47+O48+O22+O21+O19+O18+O20+O46+O45+O44</f>
        <v>0</v>
      </c>
      <c r="P49" s="130">
        <f>E49+J49</f>
        <v>64410178</v>
      </c>
    </row>
    <row r="50" spans="1:17" ht="39.75" customHeight="1">
      <c r="A50" s="12" t="s">
        <v>60</v>
      </c>
      <c r="B50" s="12"/>
      <c r="C50" s="13"/>
      <c r="D50" s="14" t="s">
        <v>32</v>
      </c>
      <c r="E50" s="102"/>
      <c r="F50" s="101"/>
      <c r="G50" s="101"/>
      <c r="H50" s="101"/>
      <c r="I50" s="101"/>
      <c r="J50" s="101"/>
      <c r="K50" s="102"/>
      <c r="L50" s="101"/>
      <c r="M50" s="101"/>
      <c r="N50" s="101"/>
      <c r="O50" s="101"/>
      <c r="P50" s="103"/>
      <c r="Q50" s="91">
        <f>F49+F72+F83+F88+E87</f>
        <v>212360932</v>
      </c>
    </row>
    <row r="51" spans="1:16" ht="38.25">
      <c r="A51" s="12" t="s">
        <v>61</v>
      </c>
      <c r="B51" s="12"/>
      <c r="C51" s="13"/>
      <c r="D51" s="14" t="s">
        <v>32</v>
      </c>
      <c r="E51" s="102"/>
      <c r="F51" s="101"/>
      <c r="G51" s="101"/>
      <c r="H51" s="101"/>
      <c r="I51" s="101"/>
      <c r="J51" s="101"/>
      <c r="K51" s="102"/>
      <c r="L51" s="101"/>
      <c r="M51" s="101"/>
      <c r="N51" s="101"/>
      <c r="O51" s="101"/>
      <c r="P51" s="103"/>
    </row>
    <row r="52" spans="1:16" s="43" customFormat="1" ht="53.25" customHeight="1">
      <c r="A52" s="12" t="s">
        <v>62</v>
      </c>
      <c r="B52" s="21" t="s">
        <v>42</v>
      </c>
      <c r="C52" s="13" t="s">
        <v>12</v>
      </c>
      <c r="D52" s="41" t="s">
        <v>132</v>
      </c>
      <c r="E52" s="105">
        <f aca="true" t="shared" si="6" ref="E52:E60">F52+I52</f>
        <v>1095743</v>
      </c>
      <c r="F52" s="104">
        <v>1095743</v>
      </c>
      <c r="G52" s="104">
        <v>906428</v>
      </c>
      <c r="H52" s="104">
        <v>0</v>
      </c>
      <c r="I52" s="104"/>
      <c r="J52" s="104">
        <f aca="true" t="shared" si="7" ref="J52:J60">L52+O52</f>
        <v>0</v>
      </c>
      <c r="K52" s="105"/>
      <c r="L52" s="104"/>
      <c r="M52" s="104"/>
      <c r="N52" s="104"/>
      <c r="O52" s="104"/>
      <c r="P52" s="104">
        <f aca="true" t="shared" si="8" ref="P52:P68">J52+E52</f>
        <v>1095743</v>
      </c>
    </row>
    <row r="53" spans="1:16" s="43" customFormat="1" ht="19.5" customHeight="1">
      <c r="A53" s="12" t="s">
        <v>63</v>
      </c>
      <c r="B53" s="21"/>
      <c r="C53" s="15"/>
      <c r="D53" s="16" t="s">
        <v>28</v>
      </c>
      <c r="E53" s="105">
        <f t="shared" si="6"/>
        <v>126095001</v>
      </c>
      <c r="F53" s="104">
        <f>F54+F60+F61+F62+F64+F56+F65+F59+F66</f>
        <v>126095001</v>
      </c>
      <c r="G53" s="104">
        <f>G54+G60+G61+G62+G64+G56+G65+G59+G66</f>
        <v>98687277</v>
      </c>
      <c r="H53" s="104">
        <f>H54+H60+H61+H62+H64+H56+H65+H59</f>
        <v>2954279</v>
      </c>
      <c r="I53" s="104">
        <f>I54+I60+I61+I62+I64+I56+I65+I59</f>
        <v>0</v>
      </c>
      <c r="J53" s="104">
        <f t="shared" si="7"/>
        <v>3376500</v>
      </c>
      <c r="K53" s="104">
        <f>K54+K60+K61+K62+K64+K56+K65</f>
        <v>0</v>
      </c>
      <c r="L53" s="104">
        <f>L54+L60+L61+L62+L64+L56+L65</f>
        <v>3376500</v>
      </c>
      <c r="M53" s="104">
        <f>M54+M60+M61+M62+M64+M56+M65</f>
        <v>0</v>
      </c>
      <c r="N53" s="104">
        <f>N54+N60+N61+N62+N64+N56+N65</f>
        <v>0</v>
      </c>
      <c r="O53" s="104">
        <f>O54+O60+O61+O62+O64+O56+O65</f>
        <v>0</v>
      </c>
      <c r="P53" s="104">
        <f t="shared" si="8"/>
        <v>129471501</v>
      </c>
    </row>
    <row r="54" spans="1:16" s="43" customFormat="1" ht="24.75" customHeight="1">
      <c r="A54" s="12" t="s">
        <v>64</v>
      </c>
      <c r="B54" s="21" t="s">
        <v>14</v>
      </c>
      <c r="C54" s="15" t="s">
        <v>13</v>
      </c>
      <c r="D54" s="17" t="s">
        <v>65</v>
      </c>
      <c r="E54" s="105">
        <f t="shared" si="6"/>
        <v>25065544</v>
      </c>
      <c r="F54" s="104">
        <v>25065544</v>
      </c>
      <c r="G54" s="104">
        <v>19932396</v>
      </c>
      <c r="H54" s="104">
        <v>574047</v>
      </c>
      <c r="I54" s="104"/>
      <c r="J54" s="104">
        <f t="shared" si="7"/>
        <v>1807800</v>
      </c>
      <c r="K54" s="105"/>
      <c r="L54" s="104">
        <v>1807800</v>
      </c>
      <c r="M54" s="101"/>
      <c r="N54" s="101"/>
      <c r="O54" s="104"/>
      <c r="P54" s="104">
        <f>J54+E54</f>
        <v>26873344</v>
      </c>
    </row>
    <row r="55" spans="1:16" s="43" customFormat="1" ht="36.75" customHeight="1">
      <c r="A55" s="12" t="s">
        <v>144</v>
      </c>
      <c r="B55" s="21" t="s">
        <v>145</v>
      </c>
      <c r="C55" s="15"/>
      <c r="D55" s="17" t="s">
        <v>146</v>
      </c>
      <c r="E55" s="105">
        <f t="shared" si="6"/>
        <v>23786282</v>
      </c>
      <c r="F55" s="104">
        <f>F56</f>
        <v>23786282</v>
      </c>
      <c r="G55" s="104">
        <f>G56</f>
        <v>16619575</v>
      </c>
      <c r="H55" s="104">
        <f>H56</f>
        <v>2247717</v>
      </c>
      <c r="I55" s="104">
        <f>I56</f>
        <v>0</v>
      </c>
      <c r="J55" s="104">
        <f t="shared" si="7"/>
        <v>1568700</v>
      </c>
      <c r="K55" s="104">
        <f>K56</f>
        <v>0</v>
      </c>
      <c r="L55" s="104">
        <f>L56</f>
        <v>1568700</v>
      </c>
      <c r="M55" s="104">
        <f>M56</f>
        <v>0</v>
      </c>
      <c r="N55" s="104">
        <f>N56</f>
        <v>0</v>
      </c>
      <c r="O55" s="104">
        <f>O56</f>
        <v>0</v>
      </c>
      <c r="P55" s="104">
        <f>J55+E55</f>
        <v>25354982</v>
      </c>
    </row>
    <row r="56" spans="1:16" s="43" customFormat="1" ht="42.75" customHeight="1">
      <c r="A56" s="12" t="s">
        <v>133</v>
      </c>
      <c r="B56" s="21" t="s">
        <v>134</v>
      </c>
      <c r="C56" s="15" t="s">
        <v>39</v>
      </c>
      <c r="D56" s="17" t="s">
        <v>135</v>
      </c>
      <c r="E56" s="105">
        <f t="shared" si="6"/>
        <v>23786282</v>
      </c>
      <c r="F56" s="104">
        <v>23786282</v>
      </c>
      <c r="G56" s="104">
        <v>16619575</v>
      </c>
      <c r="H56" s="104">
        <v>2247717</v>
      </c>
      <c r="I56" s="104"/>
      <c r="J56" s="104">
        <f t="shared" si="7"/>
        <v>1568700</v>
      </c>
      <c r="K56" s="105"/>
      <c r="L56" s="104">
        <v>1568700</v>
      </c>
      <c r="M56" s="104"/>
      <c r="N56" s="104"/>
      <c r="O56" s="104"/>
      <c r="P56" s="104">
        <f t="shared" si="8"/>
        <v>25354982</v>
      </c>
    </row>
    <row r="57" spans="1:16" s="43" customFormat="1" ht="24" customHeight="1">
      <c r="A57" s="12"/>
      <c r="B57" s="21"/>
      <c r="C57" s="15"/>
      <c r="D57" s="17" t="s">
        <v>169</v>
      </c>
      <c r="E57" s="105"/>
      <c r="F57" s="104"/>
      <c r="G57" s="104"/>
      <c r="H57" s="104"/>
      <c r="I57" s="104"/>
      <c r="J57" s="104"/>
      <c r="K57" s="105"/>
      <c r="L57" s="104"/>
      <c r="M57" s="104"/>
      <c r="N57" s="104"/>
      <c r="O57" s="104"/>
      <c r="P57" s="104"/>
    </row>
    <row r="58" spans="1:16" s="43" customFormat="1" ht="90.75" customHeight="1">
      <c r="A58" s="12"/>
      <c r="B58" s="21"/>
      <c r="C58" s="15"/>
      <c r="D58" s="17" t="s">
        <v>170</v>
      </c>
      <c r="E58" s="105">
        <f>F58+I58</f>
        <v>1608300</v>
      </c>
      <c r="F58" s="104">
        <v>1608300</v>
      </c>
      <c r="G58" s="104">
        <v>1254475</v>
      </c>
      <c r="H58" s="104"/>
      <c r="I58" s="104"/>
      <c r="J58" s="104"/>
      <c r="K58" s="105"/>
      <c r="L58" s="104"/>
      <c r="M58" s="104"/>
      <c r="N58" s="104"/>
      <c r="O58" s="104"/>
      <c r="P58" s="104">
        <f t="shared" si="8"/>
        <v>1608300</v>
      </c>
    </row>
    <row r="59" spans="1:16" s="43" customFormat="1" ht="46.5" customHeight="1">
      <c r="A59" s="12" t="s">
        <v>171</v>
      </c>
      <c r="B59" s="21" t="s">
        <v>172</v>
      </c>
      <c r="C59" s="15" t="s">
        <v>39</v>
      </c>
      <c r="D59" s="17" t="s">
        <v>173</v>
      </c>
      <c r="E59" s="105">
        <f>F59+I59</f>
        <v>65787400</v>
      </c>
      <c r="F59" s="104">
        <v>65787400</v>
      </c>
      <c r="G59" s="104">
        <v>54160823</v>
      </c>
      <c r="H59" s="104"/>
      <c r="I59" s="104"/>
      <c r="J59" s="104"/>
      <c r="K59" s="105"/>
      <c r="L59" s="104"/>
      <c r="M59" s="104"/>
      <c r="N59" s="104"/>
      <c r="O59" s="104"/>
      <c r="P59" s="104">
        <f t="shared" si="8"/>
        <v>65787400</v>
      </c>
    </row>
    <row r="60" spans="1:16" s="43" customFormat="1" ht="50.25" customHeight="1">
      <c r="A60" s="12" t="s">
        <v>136</v>
      </c>
      <c r="B60" s="21" t="s">
        <v>97</v>
      </c>
      <c r="C60" s="15" t="s">
        <v>40</v>
      </c>
      <c r="D60" s="17" t="s">
        <v>89</v>
      </c>
      <c r="E60" s="119">
        <f t="shared" si="6"/>
        <v>3246913</v>
      </c>
      <c r="F60" s="106">
        <v>3246913</v>
      </c>
      <c r="G60" s="106">
        <v>2513589</v>
      </c>
      <c r="H60" s="106">
        <v>118535</v>
      </c>
      <c r="I60" s="106"/>
      <c r="J60" s="104">
        <f t="shared" si="7"/>
        <v>0</v>
      </c>
      <c r="K60" s="105"/>
      <c r="L60" s="104"/>
      <c r="M60" s="104"/>
      <c r="N60" s="104"/>
      <c r="O60" s="104"/>
      <c r="P60" s="104">
        <f t="shared" si="8"/>
        <v>3246913</v>
      </c>
    </row>
    <row r="61" spans="1:16" s="43" customFormat="1" ht="6.75" customHeight="1">
      <c r="A61" s="12"/>
      <c r="B61" s="21"/>
      <c r="C61" s="15"/>
      <c r="D61" s="17"/>
      <c r="E61" s="105"/>
      <c r="F61" s="104"/>
      <c r="G61" s="104"/>
      <c r="H61" s="104"/>
      <c r="I61" s="104"/>
      <c r="J61" s="104"/>
      <c r="K61" s="104"/>
      <c r="L61" s="104"/>
      <c r="M61" s="104"/>
      <c r="N61" s="104"/>
      <c r="O61" s="104"/>
      <c r="P61" s="104"/>
    </row>
    <row r="62" spans="1:16" s="43" customFormat="1" ht="34.5" customHeight="1">
      <c r="A62" s="12" t="s">
        <v>137</v>
      </c>
      <c r="B62" s="21" t="s">
        <v>138</v>
      </c>
      <c r="C62" s="15" t="s">
        <v>15</v>
      </c>
      <c r="D62" s="17" t="s">
        <v>75</v>
      </c>
      <c r="E62" s="105">
        <f>F62+I62</f>
        <v>5192534</v>
      </c>
      <c r="F62" s="104">
        <v>5192534</v>
      </c>
      <c r="G62" s="104">
        <v>4176503</v>
      </c>
      <c r="H62" s="104"/>
      <c r="I62" s="104"/>
      <c r="J62" s="104">
        <f>L62+O62</f>
        <v>0</v>
      </c>
      <c r="K62" s="105"/>
      <c r="L62" s="104"/>
      <c r="M62" s="104"/>
      <c r="N62" s="104"/>
      <c r="O62" s="104"/>
      <c r="P62" s="104">
        <f t="shared" si="8"/>
        <v>5192534</v>
      </c>
    </row>
    <row r="63" spans="1:16" s="43" customFormat="1" ht="12.75">
      <c r="A63" s="12"/>
      <c r="B63" s="21"/>
      <c r="C63" s="15"/>
      <c r="D63" s="17"/>
      <c r="E63" s="105"/>
      <c r="F63" s="104"/>
      <c r="G63" s="104"/>
      <c r="H63" s="104"/>
      <c r="I63" s="104"/>
      <c r="J63" s="104"/>
      <c r="K63" s="105"/>
      <c r="L63" s="104"/>
      <c r="M63" s="104"/>
      <c r="N63" s="104"/>
      <c r="O63" s="104"/>
      <c r="P63" s="104"/>
    </row>
    <row r="64" spans="1:16" s="43" customFormat="1" ht="12.75">
      <c r="A64" s="12" t="s">
        <v>139</v>
      </c>
      <c r="B64" s="21" t="s">
        <v>140</v>
      </c>
      <c r="C64" s="15" t="s">
        <v>15</v>
      </c>
      <c r="D64" s="17" t="s">
        <v>76</v>
      </c>
      <c r="E64" s="105">
        <f>F64+I64</f>
        <v>1339860</v>
      </c>
      <c r="F64" s="104">
        <v>1339860</v>
      </c>
      <c r="G64" s="104"/>
      <c r="H64" s="104"/>
      <c r="I64" s="104"/>
      <c r="J64" s="104"/>
      <c r="K64" s="105"/>
      <c r="L64" s="104"/>
      <c r="M64" s="104"/>
      <c r="N64" s="104"/>
      <c r="O64" s="104"/>
      <c r="P64" s="104">
        <f t="shared" si="8"/>
        <v>1339860</v>
      </c>
    </row>
    <row r="65" spans="1:16" s="43" customFormat="1" ht="50.25" customHeight="1">
      <c r="A65" s="12" t="s">
        <v>141</v>
      </c>
      <c r="B65" s="21" t="s">
        <v>142</v>
      </c>
      <c r="C65" s="15" t="s">
        <v>15</v>
      </c>
      <c r="D65" s="17" t="s">
        <v>143</v>
      </c>
      <c r="E65" s="105">
        <f>F65+I65</f>
        <v>360468</v>
      </c>
      <c r="F65" s="104">
        <v>360468</v>
      </c>
      <c r="G65" s="104">
        <v>205701</v>
      </c>
      <c r="H65" s="104">
        <v>13980</v>
      </c>
      <c r="I65" s="104"/>
      <c r="J65" s="104"/>
      <c r="K65" s="105"/>
      <c r="L65" s="104"/>
      <c r="M65" s="104"/>
      <c r="N65" s="104"/>
      <c r="O65" s="104"/>
      <c r="P65" s="104">
        <f t="shared" si="8"/>
        <v>360468</v>
      </c>
    </row>
    <row r="66" spans="1:16" s="43" customFormat="1" ht="50.25" customHeight="1">
      <c r="A66" s="12" t="s">
        <v>180</v>
      </c>
      <c r="B66" s="21" t="s">
        <v>181</v>
      </c>
      <c r="C66" s="15" t="s">
        <v>15</v>
      </c>
      <c r="D66" s="17" t="s">
        <v>182</v>
      </c>
      <c r="E66" s="105">
        <f>F66+I66</f>
        <v>1316000</v>
      </c>
      <c r="F66" s="104">
        <v>1316000</v>
      </c>
      <c r="G66" s="104">
        <v>1078690</v>
      </c>
      <c r="H66" s="104"/>
      <c r="I66" s="104"/>
      <c r="J66" s="104"/>
      <c r="K66" s="105"/>
      <c r="L66" s="104"/>
      <c r="M66" s="104"/>
      <c r="N66" s="104"/>
      <c r="O66" s="104"/>
      <c r="P66" s="104">
        <f t="shared" si="8"/>
        <v>1316000</v>
      </c>
    </row>
    <row r="67" spans="1:18" s="43" customFormat="1" ht="40.5" customHeight="1">
      <c r="A67" s="12" t="s">
        <v>151</v>
      </c>
      <c r="B67" s="21" t="s">
        <v>152</v>
      </c>
      <c r="C67" s="15" t="s">
        <v>147</v>
      </c>
      <c r="D67" s="17" t="s">
        <v>153</v>
      </c>
      <c r="E67" s="105">
        <f>F67+I67</f>
        <v>15000</v>
      </c>
      <c r="F67" s="104">
        <f>5000+10000</f>
        <v>15000</v>
      </c>
      <c r="G67" s="104"/>
      <c r="H67" s="104"/>
      <c r="I67" s="104"/>
      <c r="J67" s="104"/>
      <c r="K67" s="105"/>
      <c r="L67" s="104"/>
      <c r="M67" s="104"/>
      <c r="N67" s="104"/>
      <c r="O67" s="104"/>
      <c r="P67" s="104">
        <f t="shared" si="8"/>
        <v>15000</v>
      </c>
      <c r="Q67" s="84"/>
      <c r="R67" s="84"/>
    </row>
    <row r="68" spans="1:16" s="43" customFormat="1" ht="54" customHeight="1">
      <c r="A68" s="36" t="s">
        <v>66</v>
      </c>
      <c r="B68" s="24">
        <v>5031</v>
      </c>
      <c r="C68" s="25" t="s">
        <v>20</v>
      </c>
      <c r="D68" s="26" t="s">
        <v>41</v>
      </c>
      <c r="E68" s="119">
        <f>F68+I68</f>
        <v>3146500</v>
      </c>
      <c r="F68" s="106">
        <v>3146500</v>
      </c>
      <c r="G68" s="106">
        <v>2514583</v>
      </c>
      <c r="H68" s="106">
        <v>57909</v>
      </c>
      <c r="I68" s="104"/>
      <c r="J68" s="104">
        <f>L68+O68</f>
        <v>0</v>
      </c>
      <c r="K68" s="105"/>
      <c r="L68" s="104"/>
      <c r="M68" s="104"/>
      <c r="N68" s="104"/>
      <c r="O68" s="104"/>
      <c r="P68" s="104">
        <f t="shared" si="8"/>
        <v>3146500</v>
      </c>
    </row>
    <row r="69" spans="1:16" s="43" customFormat="1" ht="9.75" customHeight="1">
      <c r="A69" s="36"/>
      <c r="B69" s="24"/>
      <c r="C69" s="42"/>
      <c r="D69" s="26"/>
      <c r="E69" s="105"/>
      <c r="F69" s="104"/>
      <c r="G69" s="104"/>
      <c r="H69" s="104"/>
      <c r="I69" s="104"/>
      <c r="J69" s="104"/>
      <c r="K69" s="105"/>
      <c r="L69" s="104"/>
      <c r="M69" s="104"/>
      <c r="N69" s="104"/>
      <c r="O69" s="104"/>
      <c r="P69" s="104"/>
    </row>
    <row r="70" spans="1:21" s="43" customFormat="1" ht="72" customHeight="1">
      <c r="A70" s="36" t="s">
        <v>67</v>
      </c>
      <c r="B70" s="24">
        <v>5061</v>
      </c>
      <c r="C70" s="25" t="s">
        <v>20</v>
      </c>
      <c r="D70" s="26" t="s">
        <v>26</v>
      </c>
      <c r="E70" s="105">
        <f>F70+I70</f>
        <v>120000</v>
      </c>
      <c r="F70" s="104">
        <v>120000</v>
      </c>
      <c r="G70" s="104"/>
      <c r="H70" s="104"/>
      <c r="I70" s="104"/>
      <c r="J70" s="104">
        <f>L70+O70</f>
        <v>0</v>
      </c>
      <c r="K70" s="105"/>
      <c r="L70" s="104"/>
      <c r="M70" s="104"/>
      <c r="N70" s="104"/>
      <c r="O70" s="104"/>
      <c r="P70" s="104">
        <f>J70+E70</f>
        <v>120000</v>
      </c>
      <c r="R70" s="85" t="s">
        <v>148</v>
      </c>
      <c r="S70" s="85" t="s">
        <v>149</v>
      </c>
      <c r="T70" s="86" t="s">
        <v>130</v>
      </c>
      <c r="U70" s="87" t="s">
        <v>150</v>
      </c>
    </row>
    <row r="71" spans="1:21" s="43" customFormat="1" ht="14.25" customHeight="1">
      <c r="A71" s="36"/>
      <c r="B71" s="24"/>
      <c r="C71" s="25"/>
      <c r="D71" s="76"/>
      <c r="E71" s="105"/>
      <c r="F71" s="104"/>
      <c r="G71" s="104"/>
      <c r="H71" s="104"/>
      <c r="I71" s="104"/>
      <c r="J71" s="104"/>
      <c r="K71" s="105"/>
      <c r="L71" s="104"/>
      <c r="M71" s="104"/>
      <c r="N71" s="104"/>
      <c r="O71" s="104"/>
      <c r="P71" s="104"/>
      <c r="R71" s="93"/>
      <c r="S71" s="93"/>
      <c r="T71" s="94"/>
      <c r="U71" s="95"/>
    </row>
    <row r="72" spans="1:16" s="43" customFormat="1" ht="18.75" customHeight="1">
      <c r="A72" s="18"/>
      <c r="B72" s="18"/>
      <c r="C72" s="126"/>
      <c r="D72" s="127" t="s">
        <v>34</v>
      </c>
      <c r="E72" s="122">
        <f>F72+I72</f>
        <v>130472244</v>
      </c>
      <c r="F72" s="122">
        <f>F53+F52+F68+F70+F67+J86</f>
        <v>130472244</v>
      </c>
      <c r="G72" s="122">
        <f>G53+G52+G68+G70+G67+K86</f>
        <v>102108288</v>
      </c>
      <c r="H72" s="122">
        <f>H53+H52+H68+H70+H67+L86</f>
        <v>3012188</v>
      </c>
      <c r="I72" s="122">
        <f>I53+I52+I68+I70+I67+M86</f>
        <v>0</v>
      </c>
      <c r="J72" s="122">
        <f>L72+O72</f>
        <v>3376500</v>
      </c>
      <c r="K72" s="122">
        <f>K53+K52+K68+K70</f>
        <v>0</v>
      </c>
      <c r="L72" s="122">
        <f>L53+L52+L68+L70</f>
        <v>3376500</v>
      </c>
      <c r="M72" s="122">
        <f>M53+M52+M68+M70</f>
        <v>0</v>
      </c>
      <c r="N72" s="122">
        <f>N53+N52+N68+N70</f>
        <v>0</v>
      </c>
      <c r="O72" s="122">
        <f>O53+O52+O68+O70</f>
        <v>0</v>
      </c>
      <c r="P72" s="122">
        <f>J72+E72</f>
        <v>133848744</v>
      </c>
    </row>
    <row r="73" spans="1:16" ht="55.5" customHeight="1">
      <c r="A73" s="28" t="s">
        <v>31</v>
      </c>
      <c r="B73" s="21"/>
      <c r="C73" s="19"/>
      <c r="D73" s="14" t="s">
        <v>36</v>
      </c>
      <c r="E73" s="107"/>
      <c r="F73" s="107"/>
      <c r="G73" s="107"/>
      <c r="H73" s="107"/>
      <c r="I73" s="107"/>
      <c r="J73" s="107"/>
      <c r="K73" s="108"/>
      <c r="L73" s="107"/>
      <c r="M73" s="107"/>
      <c r="N73" s="107"/>
      <c r="O73" s="107"/>
      <c r="P73" s="107"/>
    </row>
    <row r="74" spans="1:16" ht="50.25" customHeight="1">
      <c r="A74" s="28" t="s">
        <v>33</v>
      </c>
      <c r="B74" s="21"/>
      <c r="C74" s="13"/>
      <c r="D74" s="14" t="s">
        <v>36</v>
      </c>
      <c r="E74" s="107"/>
      <c r="F74" s="109"/>
      <c r="G74" s="101"/>
      <c r="H74" s="101"/>
      <c r="I74" s="101"/>
      <c r="J74" s="101"/>
      <c r="K74" s="102"/>
      <c r="L74" s="101"/>
      <c r="M74" s="101"/>
      <c r="N74" s="101"/>
      <c r="O74" s="101"/>
      <c r="P74" s="101"/>
    </row>
    <row r="75" spans="1:16" s="43" customFormat="1" ht="55.5" customHeight="1">
      <c r="A75" s="49" t="s">
        <v>68</v>
      </c>
      <c r="B75" s="50" t="s">
        <v>42</v>
      </c>
      <c r="C75" s="51" t="s">
        <v>12</v>
      </c>
      <c r="D75" s="41" t="s">
        <v>131</v>
      </c>
      <c r="E75" s="104">
        <f aca="true" t="shared" si="9" ref="E75:E82">F75+I75</f>
        <v>2181169</v>
      </c>
      <c r="F75" s="104">
        <v>2181169</v>
      </c>
      <c r="G75" s="104">
        <v>1716875</v>
      </c>
      <c r="H75" s="104">
        <v>51022</v>
      </c>
      <c r="I75" s="104"/>
      <c r="J75" s="104">
        <f>L75+O75</f>
        <v>0</v>
      </c>
      <c r="K75" s="105"/>
      <c r="L75" s="104"/>
      <c r="M75" s="104"/>
      <c r="N75" s="104"/>
      <c r="O75" s="104"/>
      <c r="P75" s="104">
        <f aca="true" t="shared" si="10" ref="P75:P82">J75+E75</f>
        <v>2181169</v>
      </c>
    </row>
    <row r="76" spans="1:16" s="43" customFormat="1" ht="12.75">
      <c r="A76" s="49" t="s">
        <v>115</v>
      </c>
      <c r="B76" s="50" t="s">
        <v>116</v>
      </c>
      <c r="C76" s="51" t="s">
        <v>43</v>
      </c>
      <c r="D76" s="23" t="s">
        <v>117</v>
      </c>
      <c r="E76" s="104">
        <f t="shared" si="9"/>
        <v>2604766</v>
      </c>
      <c r="F76" s="104">
        <f>2592766+12000</f>
        <v>2604766</v>
      </c>
      <c r="G76" s="104">
        <v>2007737</v>
      </c>
      <c r="H76" s="104">
        <v>95712</v>
      </c>
      <c r="I76" s="104"/>
      <c r="J76" s="104"/>
      <c r="K76" s="104"/>
      <c r="L76" s="104"/>
      <c r="M76" s="104"/>
      <c r="N76" s="104"/>
      <c r="O76" s="104"/>
      <c r="P76" s="104">
        <f t="shared" si="10"/>
        <v>2604766</v>
      </c>
    </row>
    <row r="77" spans="1:16" s="43" customFormat="1" ht="21" customHeight="1">
      <c r="A77" s="36">
        <v>1014040</v>
      </c>
      <c r="B77" s="24">
        <v>4040</v>
      </c>
      <c r="C77" s="15" t="s">
        <v>43</v>
      </c>
      <c r="D77" s="26" t="s">
        <v>69</v>
      </c>
      <c r="E77" s="104">
        <f t="shared" si="9"/>
        <v>698447</v>
      </c>
      <c r="F77" s="104">
        <v>698447</v>
      </c>
      <c r="G77" s="104">
        <v>512317</v>
      </c>
      <c r="H77" s="104">
        <v>51935</v>
      </c>
      <c r="I77" s="104"/>
      <c r="J77" s="104">
        <f>O77+L77</f>
        <v>0</v>
      </c>
      <c r="K77" s="105"/>
      <c r="L77" s="104"/>
      <c r="M77" s="104"/>
      <c r="N77" s="104"/>
      <c r="O77" s="104"/>
      <c r="P77" s="104">
        <f t="shared" si="10"/>
        <v>698447</v>
      </c>
    </row>
    <row r="78" spans="1:16" s="43" customFormat="1" ht="44.25" customHeight="1">
      <c r="A78" s="36">
        <v>1014060</v>
      </c>
      <c r="B78" s="24">
        <v>4060</v>
      </c>
      <c r="C78" s="15" t="s">
        <v>18</v>
      </c>
      <c r="D78" s="26" t="s">
        <v>70</v>
      </c>
      <c r="E78" s="104">
        <f t="shared" si="9"/>
        <v>7498890</v>
      </c>
      <c r="F78" s="104">
        <f>7510890-12000</f>
        <v>7498890</v>
      </c>
      <c r="G78" s="104">
        <f>5723727-65000</f>
        <v>5658727</v>
      </c>
      <c r="H78" s="104">
        <v>228722</v>
      </c>
      <c r="I78" s="104"/>
      <c r="J78" s="104">
        <f>L78+O78</f>
        <v>3600</v>
      </c>
      <c r="K78" s="105"/>
      <c r="L78" s="104">
        <v>3600</v>
      </c>
      <c r="M78" s="104"/>
      <c r="N78" s="104"/>
      <c r="O78" s="104"/>
      <c r="P78" s="104">
        <f t="shared" si="10"/>
        <v>7502490</v>
      </c>
    </row>
    <row r="79" spans="1:16" s="43" customFormat="1" ht="12.75">
      <c r="A79" s="36"/>
      <c r="B79" s="24"/>
      <c r="C79" s="15"/>
      <c r="D79" s="26"/>
      <c r="E79" s="104"/>
      <c r="F79" s="104"/>
      <c r="G79" s="104"/>
      <c r="H79" s="104"/>
      <c r="I79" s="104"/>
      <c r="J79" s="104"/>
      <c r="K79" s="105"/>
      <c r="L79" s="104"/>
      <c r="M79" s="104"/>
      <c r="N79" s="104"/>
      <c r="O79" s="104"/>
      <c r="P79" s="104"/>
    </row>
    <row r="80" spans="1:16" s="43" customFormat="1" ht="12.75">
      <c r="A80" s="36">
        <v>1014082</v>
      </c>
      <c r="B80" s="24">
        <v>4082</v>
      </c>
      <c r="C80" s="15" t="s">
        <v>19</v>
      </c>
      <c r="D80" s="26" t="s">
        <v>74</v>
      </c>
      <c r="E80" s="104">
        <f t="shared" si="9"/>
        <v>118000</v>
      </c>
      <c r="F80" s="104">
        <v>118000</v>
      </c>
      <c r="G80" s="104"/>
      <c r="H80" s="104"/>
      <c r="I80" s="104"/>
      <c r="J80" s="104"/>
      <c r="K80" s="105"/>
      <c r="L80" s="104"/>
      <c r="M80" s="104"/>
      <c r="N80" s="104"/>
      <c r="O80" s="104"/>
      <c r="P80" s="104">
        <f t="shared" si="10"/>
        <v>118000</v>
      </c>
    </row>
    <row r="81" spans="1:16" s="43" customFormat="1" ht="12.75">
      <c r="A81" s="36"/>
      <c r="B81" s="24"/>
      <c r="C81" s="15"/>
      <c r="D81" s="26"/>
      <c r="E81" s="104"/>
      <c r="F81" s="104"/>
      <c r="G81" s="104"/>
      <c r="H81" s="104"/>
      <c r="I81" s="104"/>
      <c r="J81" s="104"/>
      <c r="K81" s="104"/>
      <c r="L81" s="104"/>
      <c r="M81" s="104"/>
      <c r="N81" s="104"/>
      <c r="O81" s="104"/>
      <c r="P81" s="104"/>
    </row>
    <row r="82" spans="1:16" s="43" customFormat="1" ht="33.75" customHeight="1">
      <c r="A82" s="36">
        <v>1011080</v>
      </c>
      <c r="B82" s="24">
        <v>1080</v>
      </c>
      <c r="C82" s="15" t="s">
        <v>40</v>
      </c>
      <c r="D82" s="26" t="s">
        <v>154</v>
      </c>
      <c r="E82" s="104">
        <f t="shared" si="9"/>
        <v>3130401</v>
      </c>
      <c r="F82" s="104">
        <v>3130401</v>
      </c>
      <c r="G82" s="104">
        <v>2491222</v>
      </c>
      <c r="H82" s="104">
        <v>61900</v>
      </c>
      <c r="I82" s="104"/>
      <c r="J82" s="104">
        <f>O82+L82</f>
        <v>154042</v>
      </c>
      <c r="K82" s="102"/>
      <c r="L82" s="104">
        <v>154042</v>
      </c>
      <c r="M82" s="104">
        <v>126264</v>
      </c>
      <c r="N82" s="101"/>
      <c r="O82" s="104"/>
      <c r="P82" s="104">
        <f t="shared" si="10"/>
        <v>3284443</v>
      </c>
    </row>
    <row r="83" spans="1:16" s="43" customFormat="1" ht="21" customHeight="1">
      <c r="A83" s="44"/>
      <c r="B83" s="44"/>
      <c r="C83" s="124"/>
      <c r="D83" s="125" t="s">
        <v>34</v>
      </c>
      <c r="E83" s="122">
        <f>F83+I83</f>
        <v>16231673</v>
      </c>
      <c r="F83" s="122">
        <f>F75+F76+F82+F77+F78+F80</f>
        <v>16231673</v>
      </c>
      <c r="G83" s="122">
        <f>G75+G76+G82+G77+G78+G80</f>
        <v>12386878</v>
      </c>
      <c r="H83" s="122">
        <f>H75+H76+H82+H77+H78+H80</f>
        <v>489291</v>
      </c>
      <c r="I83" s="122">
        <f>I75+I76+I82+I77+I78+I80</f>
        <v>0</v>
      </c>
      <c r="J83" s="122">
        <f>L83+O83</f>
        <v>157642</v>
      </c>
      <c r="K83" s="122">
        <f>K75+K76+K82+K77+K78+K80</f>
        <v>0</v>
      </c>
      <c r="L83" s="122">
        <f>L75+L76+L82+L77+L78+L80</f>
        <v>157642</v>
      </c>
      <c r="M83" s="122">
        <f>M75+M76+M82+M77+M78+M80</f>
        <v>126264</v>
      </c>
      <c r="N83" s="122">
        <f>N75+N76+N82+N77+N78+N80</f>
        <v>0</v>
      </c>
      <c r="O83" s="122">
        <f>O75+O76+O82+O77+O78+O80</f>
        <v>0</v>
      </c>
      <c r="P83" s="122">
        <f>E83+J83</f>
        <v>16389315</v>
      </c>
    </row>
    <row r="84" spans="1:16" s="43" customFormat="1" ht="25.5">
      <c r="A84" s="80" t="s">
        <v>118</v>
      </c>
      <c r="B84" s="80"/>
      <c r="C84" s="81"/>
      <c r="D84" s="82" t="s">
        <v>120</v>
      </c>
      <c r="E84" s="108"/>
      <c r="F84" s="108"/>
      <c r="G84" s="108"/>
      <c r="H84" s="108"/>
      <c r="I84" s="108"/>
      <c r="J84" s="108"/>
      <c r="K84" s="108"/>
      <c r="L84" s="108"/>
      <c r="M84" s="108"/>
      <c r="N84" s="108"/>
      <c r="O84" s="108"/>
      <c r="P84" s="108"/>
    </row>
    <row r="85" spans="1:16" s="43" customFormat="1" ht="25.5">
      <c r="A85" s="80" t="s">
        <v>119</v>
      </c>
      <c r="B85" s="80"/>
      <c r="C85" s="81"/>
      <c r="D85" s="82" t="s">
        <v>120</v>
      </c>
      <c r="E85" s="108"/>
      <c r="F85" s="108"/>
      <c r="G85" s="108"/>
      <c r="H85" s="108"/>
      <c r="I85" s="108"/>
      <c r="J85" s="108"/>
      <c r="K85" s="108"/>
      <c r="L85" s="108"/>
      <c r="M85" s="108"/>
      <c r="N85" s="108"/>
      <c r="O85" s="108"/>
      <c r="P85" s="108"/>
    </row>
    <row r="86" spans="1:16" s="43" customFormat="1" ht="48" customHeight="1">
      <c r="A86" s="80" t="s">
        <v>121</v>
      </c>
      <c r="B86" s="83" t="s">
        <v>42</v>
      </c>
      <c r="C86" s="81" t="s">
        <v>12</v>
      </c>
      <c r="D86" s="82" t="s">
        <v>132</v>
      </c>
      <c r="E86" s="104">
        <f>F86+I86</f>
        <v>1681037</v>
      </c>
      <c r="F86" s="108">
        <v>1681037</v>
      </c>
      <c r="G86" s="108">
        <v>1374258</v>
      </c>
      <c r="H86" s="108"/>
      <c r="I86" s="108"/>
      <c r="J86" s="108"/>
      <c r="K86" s="108"/>
      <c r="L86" s="108"/>
      <c r="M86" s="108"/>
      <c r="N86" s="108"/>
      <c r="O86" s="108"/>
      <c r="P86" s="104">
        <f>J86+E86</f>
        <v>1681037</v>
      </c>
    </row>
    <row r="87" spans="1:16" s="43" customFormat="1" ht="12.75">
      <c r="A87" s="46" t="s">
        <v>124</v>
      </c>
      <c r="B87" s="46" t="s">
        <v>125</v>
      </c>
      <c r="C87" s="47" t="s">
        <v>22</v>
      </c>
      <c r="D87" s="48" t="s">
        <v>126</v>
      </c>
      <c r="E87" s="108">
        <v>100000</v>
      </c>
      <c r="F87" s="108"/>
      <c r="G87" s="108"/>
      <c r="H87" s="108"/>
      <c r="I87" s="108"/>
      <c r="J87" s="108"/>
      <c r="K87" s="108"/>
      <c r="L87" s="108"/>
      <c r="M87" s="108"/>
      <c r="N87" s="108"/>
      <c r="O87" s="108"/>
      <c r="P87" s="104">
        <f>J87+E87</f>
        <v>100000</v>
      </c>
    </row>
    <row r="88" spans="1:16" s="43" customFormat="1" ht="19.5" customHeight="1">
      <c r="A88" s="44"/>
      <c r="B88" s="44"/>
      <c r="C88" s="124"/>
      <c r="D88" s="125" t="s">
        <v>34</v>
      </c>
      <c r="E88" s="122">
        <f>F88+I88+E87</f>
        <v>1781037</v>
      </c>
      <c r="F88" s="122">
        <f>F86+F87</f>
        <v>1681037</v>
      </c>
      <c r="G88" s="122">
        <f>G86+G87</f>
        <v>1374258</v>
      </c>
      <c r="H88" s="122">
        <f>H86+H87</f>
        <v>0</v>
      </c>
      <c r="I88" s="122">
        <f>I86+I87</f>
        <v>0</v>
      </c>
      <c r="J88" s="122"/>
      <c r="K88" s="122"/>
      <c r="L88" s="122"/>
      <c r="M88" s="122"/>
      <c r="N88" s="122"/>
      <c r="O88" s="122"/>
      <c r="P88" s="123">
        <f>J88+E88</f>
        <v>1781037</v>
      </c>
    </row>
    <row r="89" spans="1:27" s="43" customFormat="1" ht="24.75" customHeight="1">
      <c r="A89" s="37"/>
      <c r="B89" s="38"/>
      <c r="C89" s="39"/>
      <c r="D89" s="39" t="s">
        <v>2</v>
      </c>
      <c r="E89" s="110">
        <f>F89+I89+E87</f>
        <v>212360932</v>
      </c>
      <c r="F89" s="110">
        <f>F88+F83+F72+F49</f>
        <v>212260932</v>
      </c>
      <c r="G89" s="110">
        <f>G88+G83+G72+G49</f>
        <v>147420513</v>
      </c>
      <c r="H89" s="110">
        <f>H88+H83+H72+H49</f>
        <v>4787974</v>
      </c>
      <c r="I89" s="110">
        <f>I88+I83+I72+I49</f>
        <v>0</v>
      </c>
      <c r="J89" s="110">
        <f>L89+O89</f>
        <v>4068342</v>
      </c>
      <c r="K89" s="110">
        <f>K88+K83+K72+K49</f>
        <v>0</v>
      </c>
      <c r="L89" s="110">
        <f>L88+L83+L72+L49</f>
        <v>4068342</v>
      </c>
      <c r="M89" s="110">
        <f>M88+M83+M72+M49</f>
        <v>171464</v>
      </c>
      <c r="N89" s="110">
        <f>N88+N83+N72+N49</f>
        <v>0</v>
      </c>
      <c r="O89" s="110">
        <f>O88+O83+O72+O49</f>
        <v>0</v>
      </c>
      <c r="P89" s="108">
        <f>E89+J89</f>
        <v>216429274</v>
      </c>
      <c r="Q89" s="68"/>
      <c r="R89" s="68"/>
      <c r="S89" s="68"/>
      <c r="T89" s="68"/>
      <c r="U89" s="68"/>
      <c r="V89" s="68"/>
      <c r="W89" s="68"/>
      <c r="X89" s="68"/>
      <c r="Y89" s="68"/>
      <c r="Z89" s="68"/>
      <c r="AA89" s="69"/>
    </row>
    <row r="90" spans="1:27" s="43" customFormat="1" ht="4.5" customHeight="1">
      <c r="A90" s="88"/>
      <c r="B90" s="89"/>
      <c r="C90" s="90"/>
      <c r="D90" s="90"/>
      <c r="E90" s="111"/>
      <c r="F90" s="111"/>
      <c r="G90" s="111"/>
      <c r="H90" s="111"/>
      <c r="I90" s="111"/>
      <c r="J90" s="111"/>
      <c r="K90" s="111"/>
      <c r="L90" s="111"/>
      <c r="M90" s="111"/>
      <c r="N90" s="111"/>
      <c r="O90" s="111"/>
      <c r="P90" s="112"/>
      <c r="Q90" s="68"/>
      <c r="R90" s="68"/>
      <c r="S90" s="68"/>
      <c r="T90" s="68"/>
      <c r="U90" s="68"/>
      <c r="V90" s="68"/>
      <c r="W90" s="68"/>
      <c r="X90" s="68"/>
      <c r="Y90" s="68"/>
      <c r="Z90" s="68"/>
      <c r="AA90" s="69"/>
    </row>
    <row r="91" spans="1:16" s="43" customFormat="1" ht="57" customHeight="1">
      <c r="A91" s="45"/>
      <c r="B91" s="45"/>
      <c r="C91" s="45"/>
      <c r="D91" s="40" t="s">
        <v>27</v>
      </c>
      <c r="E91" s="113">
        <f>F91+I91</f>
        <v>65787400</v>
      </c>
      <c r="F91" s="113">
        <f>F59</f>
        <v>65787400</v>
      </c>
      <c r="G91" s="113">
        <f>G59</f>
        <v>54160823</v>
      </c>
      <c r="H91" s="113">
        <f>H59</f>
        <v>0</v>
      </c>
      <c r="I91" s="113">
        <f>I59</f>
        <v>0</v>
      </c>
      <c r="J91" s="113">
        <f>L91+O91</f>
        <v>0</v>
      </c>
      <c r="K91" s="113"/>
      <c r="L91" s="113"/>
      <c r="M91" s="113"/>
      <c r="N91" s="113"/>
      <c r="O91" s="113"/>
      <c r="P91" s="121">
        <f>E91+J91</f>
        <v>65787400</v>
      </c>
    </row>
    <row r="92" spans="1:16" ht="33" customHeight="1">
      <c r="A92" s="74" t="s">
        <v>90</v>
      </c>
      <c r="B92" s="74"/>
      <c r="C92" s="74"/>
      <c r="D92" s="74"/>
      <c r="E92" s="20"/>
      <c r="F92" s="58"/>
      <c r="G92" s="58"/>
      <c r="H92" s="58"/>
      <c r="I92" s="59"/>
      <c r="J92" s="140" t="s">
        <v>91</v>
      </c>
      <c r="K92" s="140"/>
      <c r="L92" s="140"/>
      <c r="M92" s="140"/>
      <c r="N92" s="140"/>
      <c r="O92" s="58"/>
      <c r="P92" s="58"/>
    </row>
    <row r="93" spans="2:18" ht="15">
      <c r="B93" s="2"/>
      <c r="D93" s="27"/>
      <c r="F93" s="60"/>
      <c r="G93" s="60"/>
      <c r="H93" s="60"/>
      <c r="I93" s="11"/>
      <c r="J93" s="60"/>
      <c r="K93" s="61"/>
      <c r="L93" s="60"/>
      <c r="M93" s="60"/>
      <c r="N93" s="60"/>
      <c r="O93" s="60"/>
      <c r="P93" s="60"/>
      <c r="R93" s="55">
        <v>95817.34632</v>
      </c>
    </row>
    <row r="94" spans="5:16" ht="12.75">
      <c r="E94" s="10"/>
      <c r="F94" s="10"/>
      <c r="G94" s="10"/>
      <c r="H94" s="10"/>
      <c r="I94" s="10"/>
      <c r="J94" s="10"/>
      <c r="K94" s="10"/>
      <c r="L94" s="10"/>
      <c r="M94" s="10"/>
      <c r="N94" s="10"/>
      <c r="O94" s="10"/>
      <c r="P94" s="10"/>
    </row>
    <row r="96" spans="1:16" ht="12.75">
      <c r="A96" s="3"/>
      <c r="E96" s="10"/>
      <c r="F96" s="10"/>
      <c r="G96" s="10"/>
      <c r="H96" s="10"/>
      <c r="I96" s="10"/>
      <c r="J96" s="10"/>
      <c r="K96" s="10"/>
      <c r="L96" s="10"/>
      <c r="M96" s="10"/>
      <c r="N96" s="10"/>
      <c r="O96" s="10"/>
      <c r="P96" s="10"/>
    </row>
    <row r="97" spans="1:12" ht="12.75">
      <c r="A97" s="3"/>
      <c r="L97" s="10"/>
    </row>
    <row r="98" ht="12.75">
      <c r="A98" s="3"/>
    </row>
    <row r="99" ht="12.75">
      <c r="A99" s="3"/>
    </row>
    <row r="124" spans="3:8" ht="12.75">
      <c r="C124" s="70"/>
      <c r="D124" s="71"/>
      <c r="E124" s="71"/>
      <c r="F124" s="72"/>
      <c r="G124" s="73"/>
      <c r="H124" s="70"/>
    </row>
    <row r="125" spans="3:8" ht="12.75">
      <c r="C125" s="70"/>
      <c r="D125" s="70"/>
      <c r="E125" s="70"/>
      <c r="F125" s="70"/>
      <c r="G125" s="70"/>
      <c r="H125" s="70"/>
    </row>
  </sheetData>
  <sheetProtection/>
  <mergeCells count="26">
    <mergeCell ref="N3:O3"/>
    <mergeCell ref="J92:N92"/>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Admin</cp:lastModifiedBy>
  <cp:lastPrinted>2023-12-15T09:21:08Z</cp:lastPrinted>
  <dcterms:created xsi:type="dcterms:W3CDTF">2016-12-26T13:46:38Z</dcterms:created>
  <dcterms:modified xsi:type="dcterms:W3CDTF">2023-12-15T11:37:11Z</dcterms:modified>
  <cp:category/>
  <cp:version/>
  <cp:contentType/>
  <cp:contentStatus/>
</cp:coreProperties>
</file>