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3395" windowHeight="7230"/>
  </bookViews>
  <sheets>
    <sheet name="Лист1" sheetId="1" r:id="rId1"/>
  </sheets>
  <definedNames>
    <definedName name="_xlnm.Print_Area" localSheetId="0">Лист1!$A$1:$F$122</definedName>
  </definedNames>
  <calcPr calcId="125725"/>
</workbook>
</file>

<file path=xl/calcChain.xml><?xml version="1.0" encoding="utf-8"?>
<calcChain xmlns="http://schemas.openxmlformats.org/spreadsheetml/2006/main">
  <c r="D15" i="1"/>
  <c r="D85"/>
  <c r="C87"/>
  <c r="D41"/>
  <c r="D65"/>
  <c r="D59"/>
  <c r="D42"/>
  <c r="D27"/>
  <c r="D25"/>
  <c r="D79"/>
  <c r="C83"/>
  <c r="D43"/>
  <c r="D30"/>
  <c r="C39"/>
  <c r="D19"/>
  <c r="D18"/>
  <c r="D113"/>
  <c r="D109" s="1"/>
  <c r="D108"/>
  <c r="D103"/>
  <c r="D106"/>
  <c r="D89"/>
  <c r="C82"/>
  <c r="D20"/>
  <c r="C89"/>
  <c r="C80"/>
  <c r="C84"/>
  <c r="C114"/>
  <c r="D38"/>
  <c r="D36"/>
  <c r="D35"/>
  <c r="D16"/>
  <c r="D14" s="1"/>
  <c r="D13" s="1"/>
  <c r="E45"/>
  <c r="E44" s="1"/>
  <c r="E67" l="1"/>
  <c r="D75"/>
  <c r="C78"/>
  <c r="D115"/>
  <c r="C115" s="1"/>
  <c r="C109"/>
  <c r="D100"/>
  <c r="D90" s="1"/>
  <c r="D88" s="1"/>
  <c r="C88" s="1"/>
  <c r="D91"/>
  <c r="C91" s="1"/>
  <c r="C108"/>
  <c r="C107"/>
  <c r="C106"/>
  <c r="C105"/>
  <c r="C103"/>
  <c r="C77"/>
  <c r="C79"/>
  <c r="C81"/>
  <c r="C85"/>
  <c r="C86"/>
  <c r="C92"/>
  <c r="C93"/>
  <c r="C94"/>
  <c r="C95"/>
  <c r="C96"/>
  <c r="C97"/>
  <c r="C98"/>
  <c r="C99"/>
  <c r="C102"/>
  <c r="C104"/>
  <c r="C111"/>
  <c r="C112"/>
  <c r="C113"/>
  <c r="C117"/>
  <c r="C118"/>
  <c r="C75"/>
  <c r="C76"/>
  <c r="E70"/>
  <c r="C70" s="1"/>
  <c r="C67"/>
  <c r="D64"/>
  <c r="D63" s="1"/>
  <c r="C63" s="1"/>
  <c r="D60"/>
  <c r="C60" s="1"/>
  <c r="D50"/>
  <c r="D58"/>
  <c r="D54"/>
  <c r="D52"/>
  <c r="C45"/>
  <c r="D40"/>
  <c r="C40" s="1"/>
  <c r="D26"/>
  <c r="D24"/>
  <c r="C24" s="1"/>
  <c r="D22"/>
  <c r="C71"/>
  <c r="C69"/>
  <c r="C68"/>
  <c r="C65"/>
  <c r="C62"/>
  <c r="C61"/>
  <c r="C59"/>
  <c r="C58"/>
  <c r="C57"/>
  <c r="C56"/>
  <c r="C55"/>
  <c r="C52"/>
  <c r="C51"/>
  <c r="C48"/>
  <c r="C47"/>
  <c r="C46"/>
  <c r="C43"/>
  <c r="C42"/>
  <c r="C41"/>
  <c r="C38"/>
  <c r="C37"/>
  <c r="C36"/>
  <c r="C35"/>
  <c r="C34"/>
  <c r="C33"/>
  <c r="C32"/>
  <c r="C31"/>
  <c r="C30"/>
  <c r="C28"/>
  <c r="C27"/>
  <c r="C26"/>
  <c r="C25"/>
  <c r="C23"/>
  <c r="C22"/>
  <c r="C20"/>
  <c r="C19"/>
  <c r="C18"/>
  <c r="C17"/>
  <c r="C16"/>
  <c r="C15"/>
  <c r="C14"/>
  <c r="D53" l="1"/>
  <c r="C64"/>
  <c r="D29"/>
  <c r="C50"/>
  <c r="D49"/>
  <c r="E66"/>
  <c r="E49" s="1"/>
  <c r="E72" s="1"/>
  <c r="E120" s="1"/>
  <c r="C29"/>
  <c r="C100"/>
  <c r="D74"/>
  <c r="C90"/>
  <c r="D21"/>
  <c r="C21" s="1"/>
  <c r="C13"/>
  <c r="C53"/>
  <c r="C44"/>
  <c r="C54"/>
  <c r="D73" l="1"/>
  <c r="C73" s="1"/>
  <c r="C74"/>
  <c r="C66"/>
  <c r="C49"/>
  <c r="D12"/>
  <c r="D72" s="1"/>
  <c r="C72" l="1"/>
  <c r="D120"/>
  <c r="C120" s="1"/>
  <c r="C12"/>
</calcChain>
</file>

<file path=xl/sharedStrings.xml><?xml version="1.0" encoding="utf-8"?>
<sst xmlns="http://schemas.openxmlformats.org/spreadsheetml/2006/main" count="185" uniqueCount="179">
  <si>
    <t>1450200000</t>
  </si>
  <si>
    <t>(код бюджету)</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</si>
  <si>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</si>
  <si>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</si>
  <si>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</si>
  <si>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</si>
  <si>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</si>
  <si>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</si>
  <si>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</si>
  <si>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</si>
  <si>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10000000</t>
  </si>
  <si>
    <t>Податкові надходження</t>
  </si>
  <si>
    <t>11000000</t>
  </si>
  <si>
    <t>Податки на доходи, податки на прибуток, податки на збільшення ринкової вартості</t>
  </si>
  <si>
    <t>11010000</t>
  </si>
  <si>
    <t>Податок та збір на доходи фізичних осіб</t>
  </si>
  <si>
    <t>11010100</t>
  </si>
  <si>
    <t>Податок на доходи фізичних осіб, що сплачується податковими агентами, із доходів платника податку у вигляді заробітної плати</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</si>
  <si>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</si>
  <si>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</si>
  <si>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</si>
  <si>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</si>
  <si>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11011300</t>
  </si>
  <si>
    <t>Податок на доходи фізичних осіб у вигляді мінімального податкового зобов`язання, що підлягає сплаті фізичними особами</t>
  </si>
  <si>
    <t>11020000</t>
  </si>
  <si>
    <t>Податок на прибуток підприємств</t>
  </si>
  <si>
    <t>11020200</t>
  </si>
  <si>
    <t>Податок на прибуток підприємств та фінансових установ комунальної власності</t>
  </si>
  <si>
    <t>14000000</t>
  </si>
  <si>
    <t>Внутрішні податки на товари та послуги</t>
  </si>
  <si>
    <t>14020000</t>
  </si>
  <si>
    <t>Акцизний податок з вироблених в Україні підакцизних товарів (продукції)</t>
  </si>
  <si>
    <t>14021900</t>
  </si>
  <si>
    <t>Пальне</t>
  </si>
  <si>
    <t>14030000</t>
  </si>
  <si>
    <t>Акцизний податок з ввезених на митну територію України підакцизних товарів (продукції)</t>
  </si>
  <si>
    <t>14031900</t>
  </si>
  <si>
    <t>14040000</t>
  </si>
  <si>
    <t>Акцизний податок з реалізації суб`єктами господарювання роздрібної торгівлі підакцизних товарів</t>
  </si>
  <si>
    <t>14040100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</si>
  <si>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</si>
  <si>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</si>
  <si>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</si>
  <si>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18000000</t>
  </si>
  <si>
    <t>Місцеві податки та збори, що сплачуються (перераховуються) згідно з Податковим кодексом України</t>
  </si>
  <si>
    <t>18010000</t>
  </si>
  <si>
    <t>Податок на майно</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</si>
  <si>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</si>
  <si>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</si>
  <si>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</si>
  <si>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житлової нерухомості</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</si>
  <si>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</si>
  <si>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</si>
  <si>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</si>
  <si>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</si>
  <si>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18010500</t>
  </si>
  <si>
    <t>Земельний податок з юридичних осіб</t>
  </si>
  <si>
    <t>18010600</t>
  </si>
  <si>
    <t>Орендна плата з юридичних осіб</t>
  </si>
  <si>
    <t>18010700</t>
  </si>
  <si>
    <t>Земельний податок з фізичних осіб</t>
  </si>
  <si>
    <t>18010900</t>
  </si>
  <si>
    <t>Орендна плата з фізичних осіб</t>
  </si>
  <si>
    <t>18050000</t>
  </si>
  <si>
    <t>Єдиний податок</t>
  </si>
  <si>
    <t>18050300</t>
  </si>
  <si>
    <t>Єдиний податок з юридичних осіб</t>
  </si>
  <si>
    <t>18050400</t>
  </si>
  <si>
    <t>Єдиний податок з фізичних осіб</t>
  </si>
  <si>
    <t>18050500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</si>
  <si>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</si>
  <si>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19000000</t>
  </si>
  <si>
    <t>Інші податки та збори</t>
  </si>
  <si>
    <t>19010000</t>
  </si>
  <si>
    <t>Екологічний податок</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</si>
  <si>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</si>
  <si>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</si>
  <si>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19010200</t>
  </si>
  <si>
    <t>Надходження від скидів забруднюючих речовин безпосередньо у водні об`єкти</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</si>
  <si>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</si>
  <si>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</si>
  <si>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20000000</t>
  </si>
  <si>
    <t>Неподаткові надходження</t>
  </si>
  <si>
    <t>21000000</t>
  </si>
  <si>
    <t>Доходи від власності та підприємницької діяльності</t>
  </si>
  <si>
    <t>21080000</t>
  </si>
  <si>
    <t>Інші надходження</t>
  </si>
  <si>
    <t>21081100</t>
  </si>
  <si>
    <t>Адміністративні штрафи та інші санкції</t>
  </si>
  <si>
    <t>22000000</t>
  </si>
  <si>
    <t>Адміністративні збори та платежі, доходи від некомерційної господарської діяльності</t>
  </si>
  <si>
    <t>22010000</t>
  </si>
  <si>
    <t>Плата за надання адміністративних послуг</t>
  </si>
  <si>
    <t>22010300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</si>
  <si>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</si>
  <si>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22012500</t>
  </si>
  <si>
    <t>Плата за надання інших адміністративних послуг</t>
  </si>
  <si>
    <t>22012600</t>
  </si>
  <si>
    <t>Адміністративний збір за державну реєстрацію речових прав на нерухоме майно та їх обтяжень</t>
  </si>
  <si>
    <t>22080000</t>
  </si>
  <si>
    <t>Надходження від орендної плати за користування єдиним майновим комплексом та іншим державним майном</t>
  </si>
  <si>
    <t>22080400</t>
  </si>
  <si>
    <t>Надходження від орендної плати за користування майновим комплексом та іншим майном, що перебуває в комунальній власності</t>
  </si>
  <si>
    <t>22090000</t>
  </si>
  <si>
    <t>Державне мито</t>
  </si>
  <si>
    <t>22090100</t>
  </si>
  <si>
    <t>Державне мито, що сплачується за місцем розгляду та оформлення документів, у тому числі за оформлення документів на спадщину і дарування</t>
  </si>
  <si>
    <t>22090400</t>
  </si>
  <si>
    <t>Державне мито, пов`язане з видачею та оформленням закордонних паспортів (посвідок) та паспортів громадян України</t>
  </si>
  <si>
    <t>24000000</t>
  </si>
  <si>
    <t>Інші неподаткові надходження</t>
  </si>
  <si>
    <t>24060000</t>
  </si>
  <si>
    <t>24060300</t>
  </si>
  <si>
    <t>25000000</t>
  </si>
  <si>
    <t>Власні надходження бюджетних установ</t>
  </si>
  <si>
    <t>25010000</t>
  </si>
  <si>
    <t>Надходження від плати за послуги, що надаються бюджетними установами згідно із законодавством</t>
  </si>
  <si>
    <t>25010100</t>
  </si>
  <si>
    <t>Плата за послуги, що надаються бюджетними установами згідно з їх основною діяльністю</t>
  </si>
  <si>
    <t>25010300</t>
  </si>
  <si>
    <t>Плата за оренду майна бюджетних установ, що здійснюється відповідно до Закону України `Про оренду державного та комунального майна`</t>
  </si>
  <si>
    <t>25020000</t>
  </si>
  <si>
    <t>Інші джерела власних надходжень бюджетних установ</t>
  </si>
  <si>
    <t>25020200</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</si>
  <si>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</si>
  <si>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Усього доходів (без урахування міжбюджетних трансфертів)</t>
  </si>
  <si>
    <t>Разом доходів</t>
  </si>
  <si>
    <t>X</t>
  </si>
  <si>
    <t>до рішення міської ради</t>
  </si>
  <si>
    <t xml:space="preserve">Офіційні трансферти </t>
  </si>
  <si>
    <t>Від органів державного управління</t>
  </si>
  <si>
    <t>Дотації з державного бюджету місцевим бюджетам</t>
  </si>
  <si>
    <t>Базова дотація</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</si>
  <si>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</si>
  <si>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Субвенції  з державного бюджету місцевим бюджетам</t>
  </si>
  <si>
    <t>Освітня субвенція з державного бюджету місцевим бюджетам</t>
  </si>
  <si>
    <t>Дотації з місцевих бюджетів іншим місцевим бюджетам</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</si>
  <si>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</si>
  <si>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субвенції з місцевого бюджету</t>
  </si>
  <si>
    <t>в тому числі:</t>
  </si>
  <si>
    <t>субвенція з обласного бюджету місцевим бюджетам для надання одноразової матеріальної допомоги громадянам, які постраждали внаслідок Чорнобильської катастрофи (категорії І ), та дітям з інвалідністю, інвалідність яких пов'язана з Чорнобильською катострофою</t>
  </si>
  <si>
    <t>субвенція з обласного бюджету місцевим бюджетам для надання матеріальної допомоги сім’ям загиблих та померлих учасників бойових дій на території інших країн, особам з інвалідністю внаслідок війни на території інших країн</t>
  </si>
  <si>
    <t>субвенція з обласного бюджету місцевим бюджетам  для надання  матеріальної допомоги  сім'ям  загиблих та померлих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сім"ям осіб, які загинули або померли внаслідок поранень, каліцтва, контузії чи інших ушкоджень здоров"я, одержаних під час участі у Революції Гідності,  та сім"ям працівників структурних підрозділів Миколаївської обласної військової адміністраціїї, Миколаївської обласної ради, Комунального підприємтсва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м.Миколаїв, вул.Адміральська,22</t>
  </si>
  <si>
    <t xml:space="preserve">субвенція  з обласного  бюджету  місцевим бюджетам для  надання  щомісячної матеріальної допомоги дітям військовослужбовців Збройних Сил України та інших військових формувань, у тому числі добровольчих, які  загинули, пропали безвісті або померли внаслідок поранення, контузії чи каліцтва, одержаних при виконанні службових обов’язків  на тимчасово окупованій території АР Крим, м. Севастополя, під час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 дітям працівників структурних підрозділів Миколаївської обласної військової адміністраціїї,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м.Миколаїв, вул.Адміральська,22 </t>
  </si>
  <si>
    <t>субвенція з обласного бюджету  місцевим бюджетам на пільгове медичне обслуговування громадян, які постраждали внаслідок Чорнобильської катастрофи</t>
  </si>
  <si>
    <t>субвенція з обласного бюджету місцевим  бюджетам  на  відшкодування витрат на поховання учасників бойових дій та осіб з інвалідністю внаслідок війни</t>
  </si>
  <si>
    <t>субвенція з обласного бюджету  місцевим бюджетам на окремі заходи щодо соціального захисту осіб з інвалідністю  (грошова компенсація на бензин, ремонт і технічне обслуговування автомобілів та на транспортне обслуговування, встановлення телефонів особам з інвалідністю І та ІІ групи)</t>
  </si>
  <si>
    <t>субвенція з бюджету Інгульської  сільської територіальної громади до бюджету Баштанської міської територіальної громади на забезпечення надання соціальних послуг населенню (перебування осіб у відділені стаціонарного догляду для постійного або тимчасового проживання Центру надання соціальних послуг Баштанської міської ради)</t>
  </si>
  <si>
    <t xml:space="preserve">субвенція з бюджету Інгульської сільської територіальної громади до бюджету Баштанської міської територіальної громади на утримання Баштанського інклюзивно-ресурсного центру </t>
  </si>
  <si>
    <t>субвенція з бюджету Привільненської сільської територіальної громади  до бюджету Баштанської міської територіальної громади для надання послуг із збереження архівних фондів Трудовим архівом Баштанської міської ради</t>
  </si>
  <si>
    <t>субвенція з бюджету Привільненської сільської територіальної громади  до бюджету Баштанської міської територіальної громади для надання медичних послуг населенню територіальної громади комунальним некомерційним підприємством "Центр первинної медико-санітарної допомоги" Баштанської міської ради Миколаївської області</t>
  </si>
  <si>
    <t>субвенція з бюджету Привільненської сільської територіальної громади до бюджету Баштанської міської територіальної громади на надання медичних послуг населенню Привільненської сільської територіальної громади КНП "Баштанська багатопрофільна лікарня" Баштанської міської ради Миколаївської області</t>
  </si>
  <si>
    <t>субвенція з бюджету Інгульської сільської територіальної громади до бюджету Баштанської міської територіальної громади на надання соціальних послуг комунальною установою "Центр надання соціальних послуг Баштанської міської ради" за обслуговування осіб Інгульської територіальної громади</t>
  </si>
  <si>
    <t>субвенція з бюджету Інгульської сільської територіальної громади до бюджету Баштанської міської територіальної громади на надання послуг із збереження архівних фондів Трудовим архівом Баштанської міської ради</t>
  </si>
  <si>
    <t>субвенція з бюджету Інгульської сільської територіальної громади до бюджету Баштанської міської територіальної громади на надання медичних послуг населенню Інгульської сільської територіальної  громади комунальним некомерційним підприємством "Центр первинної медико-санітарної допомоги" Баштанської міської ради Миколаївської області</t>
  </si>
  <si>
    <t>субвенція з бюджету Інгульської сільської територіальної громади до бюджету Баштанської міської територіальної громади на надання медичних послуг населенню Інгульської сільської територіальної громади КНП "Баштанська багатопрофільна лікарня" Баштанської міської ради Миколаївської області</t>
  </si>
  <si>
    <t>субвенція з бюджету Інгульської сільської територіальної громади до бюджету Баштанської міської територіальної громади на надання послуг  мистецької освіти комунальною установою "Баштанська дитяча музична школа" на території Інгульської сільської  територіальної громади</t>
  </si>
  <si>
    <t>субвенція з бюджету Володимирівської сільської територіальної громади до бюджету Баштанської міської територіальної громади для надання послуг комунальною установою "Центр професійного розвитку педагогічних працівників Баштанської міської ради Баштанського району Миколаївської області"</t>
  </si>
  <si>
    <t xml:space="preserve">Обласний бюджет Миколаївської області </t>
  </si>
  <si>
    <t>Привільненська сільська територіальна громада</t>
  </si>
  <si>
    <t>Додаткова дотація з державного бюджету місцевим бюджетам на функціонування територій, на яких ведуться бойові дії</t>
  </si>
  <si>
    <t xml:space="preserve">Заступник міського голови з питань діяльності виконавчих органів ради                                                                                 </t>
  </si>
  <si>
    <t>Володимирівська сільська територіальна громада</t>
  </si>
  <si>
    <t xml:space="preserve">Інгульська сільcька територіальна громада </t>
  </si>
  <si>
    <t>субвенція з бюджету Привільненської сільської територіальної громади до бюджету Баштанської міської територіальної громади на надання  послуг комунальною установою "Центр надання соціальних послуг Баштанської міської ради" (відшкодування адміністративних витрат за обслуговування осіб на території Привільненської сільської ради фахівцем із супроводу ветеранів війни і демобілізованих осіб)</t>
  </si>
  <si>
    <t>Додаток 1.1</t>
  </si>
  <si>
    <t xml:space="preserve">                   Уточнений обсяг доходів</t>
  </si>
  <si>
    <t>бюджету Баштанської міської територіальної громади на 2026 рік</t>
  </si>
  <si>
    <t>Субвенція з державного бюджету місцевим бюджетам на забезпечення харчуванням учнів закладів загальної середньої освіти</t>
  </si>
  <si>
    <t xml:space="preserve">Субвенція з державного бюджету місцевим бюджетам на здійснення доплат педагогічним працівникам закладів загальної середньої освіти        </t>
  </si>
  <si>
    <t>Субвенції з місцевих бюджетів іншим місцевим бюджетам</t>
  </si>
  <si>
    <t>Субвенція з місцевого бюджету на здійснення переданих видатків у сфері освіти за рахунок коштів освітньої субвенції</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</si>
  <si>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</si>
  <si>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 xml:space="preserve">Субвенція з державного бюджету місцевим бюджетам на надання державної підтримки особам з особливими освітніми потребами                       </t>
  </si>
  <si>
    <t>Транспортний податок з фізичних осіб</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</si>
  <si>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</si>
  <si>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 xml:space="preserve">     липня 2026р. №</t>
  </si>
  <si>
    <t>Світлана ЄВДОЩЕНКО</t>
  </si>
  <si>
    <t>Інші дотації з місцевого бюджету</t>
  </si>
</sst>
</file>

<file path=xl/styles.xml><?xml version="1.0" encoding="utf-8"?>
<styleSheet xmlns="http://schemas.openxmlformats.org/spreadsheetml/2006/main">
  <numFmts count="3">
    <numFmt numFmtId="164" formatCode="#,##0.00;\-#,##0.00;#,&quot;-&quot;"/>
    <numFmt numFmtId="165" formatCode="#,##0.00_ ;\-#,##0.00\ "/>
    <numFmt numFmtId="166" formatCode="#,##0;\-#,##0;#,&quot;-&quot;"/>
  </numFmts>
  <fonts count="15">
    <font>
      <sz val="10"/>
      <color theme="1"/>
      <name val="Calibri"/>
      <family val="2"/>
      <charset val="204"/>
      <scheme val="minor"/>
    </font>
    <font>
      <b/>
      <sz val="10"/>
      <color theme="1"/>
      <name val="Calibri"/>
      <family val="2"/>
      <charset val="204"/>
      <scheme val="minor"/>
    </font>
    <font>
      <b/>
      <sz val="10"/>
      <color theme="1"/>
      <name val="Times New Roman"/>
      <family val="1"/>
      <charset val="204"/>
    </font>
    <font>
      <b/>
      <sz val="12"/>
      <name val="Times New Roman"/>
      <family val="1"/>
      <charset val="204"/>
    </font>
    <font>
      <sz val="12"/>
      <name val="Times New Roman"/>
      <family val="1"/>
      <charset val="204"/>
    </font>
    <font>
      <b/>
      <i/>
      <sz val="12"/>
      <name val="Times New Roman"/>
      <family val="1"/>
      <charset val="204"/>
    </font>
    <font>
      <sz val="12"/>
      <color theme="1"/>
      <name val="Times New Roman"/>
      <family val="1"/>
      <charset val="204"/>
    </font>
    <font>
      <b/>
      <sz val="12"/>
      <color theme="1"/>
      <name val="Times New Roman"/>
      <family val="1"/>
      <charset val="204"/>
    </font>
    <font>
      <b/>
      <u/>
      <sz val="12"/>
      <color theme="1"/>
      <name val="Times New Roman"/>
      <family val="1"/>
      <charset val="204"/>
    </font>
    <font>
      <sz val="10"/>
      <name val="Arial Cyr"/>
      <charset val="204"/>
    </font>
    <font>
      <sz val="12"/>
      <color indexed="8"/>
      <name val="Times New Roman"/>
      <family val="1"/>
      <charset val="204"/>
    </font>
    <font>
      <b/>
      <sz val="16"/>
      <name val="Times New Roman"/>
      <family val="1"/>
      <charset val="204"/>
    </font>
    <font>
      <b/>
      <sz val="12"/>
      <color rgb="FF000000"/>
      <name val="Times New Roman"/>
      <family val="1"/>
      <charset val="204"/>
    </font>
    <font>
      <sz val="12"/>
      <color rgb="FF000000"/>
      <name val="Times New Roman"/>
      <family val="1"/>
      <charset val="204"/>
    </font>
    <font>
      <sz val="12"/>
      <color rgb="FF212529"/>
      <name val="Times New Roman"/>
      <family val="1"/>
      <charset val="204"/>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9" fillId="0" borderId="0"/>
  </cellStyleXfs>
  <cellXfs count="74">
    <xf numFmtId="0" fontId="0" fillId="0" borderId="0" xfId="0"/>
    <xf numFmtId="0" fontId="1" fillId="3" borderId="1" xfId="0" applyFont="1" applyFill="1" applyBorder="1" applyAlignment="1">
      <alignment vertical="center" wrapText="1"/>
    </xf>
    <xf numFmtId="0" fontId="3" fillId="0" borderId="1" xfId="0" applyFont="1" applyFill="1" applyBorder="1" applyAlignment="1">
      <alignment vertical="top" wrapText="1"/>
    </xf>
    <xf numFmtId="0" fontId="3" fillId="0" borderId="1" xfId="0" applyFont="1" applyFill="1" applyBorder="1" applyAlignment="1">
      <alignment horizontal="justify" vertical="top" wrapText="1"/>
    </xf>
    <xf numFmtId="0" fontId="4" fillId="0" borderId="1" xfId="0" applyFont="1" applyFill="1" applyBorder="1" applyAlignment="1">
      <alignment vertical="top" wrapText="1"/>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0" fontId="5" fillId="0" borderId="1" xfId="0" applyFont="1" applyFill="1" applyBorder="1" applyAlignment="1">
      <alignment horizontal="justify" vertical="top" wrapText="1"/>
    </xf>
    <xf numFmtId="0" fontId="6" fillId="0" borderId="1" xfId="0" applyFont="1" applyBorder="1" applyAlignment="1">
      <alignment horizontal="center" vertical="center" wrapText="1"/>
    </xf>
    <xf numFmtId="164" fontId="7" fillId="2" borderId="1" xfId="0" applyNumberFormat="1" applyFont="1" applyFill="1" applyBorder="1" applyAlignment="1">
      <alignment horizontal="right" vertical="center"/>
    </xf>
    <xf numFmtId="164" fontId="7" fillId="0" borderId="1" xfId="0" applyNumberFormat="1" applyFont="1" applyBorder="1" applyAlignment="1">
      <alignment horizontal="right" vertical="center"/>
    </xf>
    <xf numFmtId="164" fontId="6" fillId="0" borderId="1" xfId="0" applyNumberFormat="1" applyFont="1" applyBorder="1" applyAlignment="1">
      <alignment horizontal="right" vertical="center"/>
    </xf>
    <xf numFmtId="0" fontId="7" fillId="2" borderId="1" xfId="0" applyFont="1" applyFill="1" applyBorder="1" applyAlignment="1">
      <alignment vertical="center" wrapText="1"/>
    </xf>
    <xf numFmtId="0" fontId="6" fillId="0" borderId="0" xfId="0" applyFont="1"/>
    <xf numFmtId="0" fontId="8" fillId="0" borderId="0" xfId="0" quotePrefix="1" applyFont="1" applyAlignment="1">
      <alignment horizontal="center"/>
    </xf>
    <xf numFmtId="0" fontId="6" fillId="0" borderId="0" xfId="0" applyFont="1" applyAlignment="1">
      <alignment horizontal="right"/>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7" fillId="0" borderId="1" xfId="0" applyFont="1" applyBorder="1" applyAlignment="1">
      <alignment horizontal="center" vertical="top" wrapText="1"/>
    </xf>
    <xf numFmtId="0" fontId="7" fillId="0" borderId="1" xfId="0" quotePrefix="1" applyFont="1" applyBorder="1" applyAlignment="1">
      <alignment vertical="top" wrapText="1"/>
    </xf>
    <xf numFmtId="164" fontId="7" fillId="0" borderId="1" xfId="0" applyNumberFormat="1" applyFont="1" applyBorder="1" applyAlignment="1">
      <alignment horizontal="right" vertical="top"/>
    </xf>
    <xf numFmtId="0" fontId="6" fillId="0" borderId="1" xfId="0" applyFont="1" applyBorder="1" applyAlignment="1">
      <alignment horizontal="center" vertical="top" wrapText="1"/>
    </xf>
    <xf numFmtId="0" fontId="6" fillId="0" borderId="1" xfId="0" quotePrefix="1" applyFont="1" applyBorder="1" applyAlignment="1">
      <alignment vertical="top" wrapText="1"/>
    </xf>
    <xf numFmtId="164" fontId="6" fillId="0" borderId="1" xfId="0" applyNumberFormat="1" applyFont="1" applyBorder="1" applyAlignment="1">
      <alignment horizontal="right" vertical="top"/>
    </xf>
    <xf numFmtId="0" fontId="4" fillId="0" borderId="0" xfId="0" applyFont="1" applyAlignment="1">
      <alignment horizontal="left" vertical="top" wrapText="1"/>
    </xf>
    <xf numFmtId="0" fontId="5" fillId="0" borderId="1" xfId="0" applyFont="1" applyFill="1" applyBorder="1" applyAlignment="1">
      <alignment horizontal="right" vertical="top" wrapText="1"/>
    </xf>
    <xf numFmtId="0" fontId="5" fillId="0" borderId="1" xfId="0" applyFont="1" applyFill="1" applyBorder="1" applyAlignment="1">
      <alignment horizontal="left" vertical="top" wrapText="1"/>
    </xf>
    <xf numFmtId="0" fontId="3" fillId="0" borderId="1" xfId="0" applyFont="1" applyFill="1" applyBorder="1" applyAlignment="1">
      <alignment horizontal="right" vertical="top" wrapText="1"/>
    </xf>
    <xf numFmtId="0" fontId="3" fillId="0" borderId="1" xfId="0" applyFont="1" applyFill="1" applyBorder="1" applyAlignment="1">
      <alignment horizontal="left" vertical="top" wrapText="1"/>
    </xf>
    <xf numFmtId="0" fontId="4" fillId="0" borderId="1" xfId="0" applyFont="1" applyBorder="1" applyAlignment="1">
      <alignment vertical="top"/>
    </xf>
    <xf numFmtId="0" fontId="4" fillId="0" borderId="2" xfId="0" applyFont="1" applyBorder="1" applyAlignment="1">
      <alignment vertical="top"/>
    </xf>
    <xf numFmtId="0" fontId="4" fillId="0" borderId="2" xfId="0" applyFont="1" applyBorder="1" applyAlignment="1">
      <alignment vertical="top" wrapText="1"/>
    </xf>
    <xf numFmtId="0" fontId="4" fillId="0" borderId="1" xfId="0" applyFont="1" applyBorder="1" applyAlignment="1">
      <alignment vertical="top" wrapText="1"/>
    </xf>
    <xf numFmtId="0" fontId="4" fillId="0" borderId="0" xfId="1" applyFont="1" applyFill="1" applyBorder="1" applyAlignment="1">
      <alignment horizontal="justify" vertical="top" wrapText="1"/>
    </xf>
    <xf numFmtId="0" fontId="4" fillId="0" borderId="1" xfId="1" applyFont="1" applyFill="1" applyBorder="1" applyAlignment="1">
      <alignment horizontal="justify" vertical="top" wrapText="1"/>
    </xf>
    <xf numFmtId="0" fontId="4" fillId="0" borderId="0" xfId="1" applyNumberFormat="1" applyFont="1" applyFill="1" applyBorder="1" applyAlignment="1">
      <alignment horizontal="justify" vertical="top" wrapText="1"/>
    </xf>
    <xf numFmtId="49" fontId="10" fillId="0" borderId="1" xfId="0" applyNumberFormat="1" applyFont="1" applyFill="1" applyBorder="1" applyAlignment="1">
      <alignment horizontal="justify" vertical="top" wrapText="1"/>
    </xf>
    <xf numFmtId="49" fontId="10" fillId="0" borderId="0" xfId="0" applyNumberFormat="1" applyFont="1" applyFill="1" applyBorder="1" applyAlignment="1">
      <alignment horizontal="justify" vertical="top" wrapText="1"/>
    </xf>
    <xf numFmtId="0" fontId="4" fillId="0" borderId="1" xfId="1" applyNumberFormat="1" applyFont="1" applyFill="1" applyBorder="1" applyAlignment="1">
      <alignment horizontal="justify" vertical="top" wrapText="1"/>
    </xf>
    <xf numFmtId="0" fontId="6" fillId="0" borderId="1" xfId="0" applyFont="1" applyBorder="1" applyAlignment="1">
      <alignment vertical="top" wrapText="1"/>
    </xf>
    <xf numFmtId="0" fontId="7" fillId="2" borderId="1" xfId="0" applyFont="1" applyFill="1" applyBorder="1" applyAlignment="1">
      <alignment horizontal="center" vertical="center" wrapText="1"/>
    </xf>
    <xf numFmtId="164" fontId="6" fillId="3" borderId="1" xfId="0" applyNumberFormat="1" applyFont="1" applyFill="1" applyBorder="1" applyAlignment="1">
      <alignment horizontal="right" vertical="top"/>
    </xf>
    <xf numFmtId="164" fontId="6" fillId="3" borderId="1" xfId="0" applyNumberFormat="1" applyFont="1" applyFill="1" applyBorder="1" applyAlignment="1">
      <alignment horizontal="right" vertical="center"/>
    </xf>
    <xf numFmtId="165" fontId="0" fillId="0" borderId="0" xfId="0" applyNumberFormat="1"/>
    <xf numFmtId="0" fontId="3" fillId="0" borderId="1" xfId="1" applyNumberFormat="1" applyFont="1" applyFill="1" applyBorder="1" applyAlignment="1">
      <alignment horizontal="justify" vertical="top" wrapText="1"/>
    </xf>
    <xf numFmtId="0" fontId="3" fillId="0" borderId="2" xfId="0" applyFont="1" applyBorder="1" applyAlignment="1">
      <alignment vertical="top" wrapText="1"/>
    </xf>
    <xf numFmtId="0" fontId="4" fillId="0" borderId="1" xfId="0" applyFont="1" applyBorder="1" applyAlignment="1">
      <alignment horizontal="left" vertical="top" wrapText="1"/>
    </xf>
    <xf numFmtId="0" fontId="7" fillId="0" borderId="0" xfId="0" applyFont="1" applyAlignment="1"/>
    <xf numFmtId="0" fontId="2" fillId="0" borderId="0" xfId="0" applyFont="1"/>
    <xf numFmtId="0" fontId="6" fillId="0" borderId="1" xfId="0" applyFont="1" applyFill="1" applyBorder="1" applyAlignment="1">
      <alignment horizontal="center" vertical="center" wrapText="1"/>
    </xf>
    <xf numFmtId="164" fontId="7" fillId="0" borderId="1" xfId="0" applyNumberFormat="1" applyFont="1" applyFill="1" applyBorder="1" applyAlignment="1">
      <alignment horizontal="right" vertical="top"/>
    </xf>
    <xf numFmtId="164" fontId="6" fillId="0" borderId="1" xfId="0" applyNumberFormat="1" applyFont="1" applyFill="1" applyBorder="1" applyAlignment="1">
      <alignment horizontal="right" vertical="top"/>
    </xf>
    <xf numFmtId="0" fontId="7" fillId="4" borderId="1" xfId="0" applyFont="1" applyFill="1" applyBorder="1" applyAlignment="1">
      <alignment vertical="top" wrapText="1"/>
    </xf>
    <xf numFmtId="164" fontId="7" fillId="4" borderId="1" xfId="0" applyNumberFormat="1" applyFont="1" applyFill="1" applyBorder="1" applyAlignment="1">
      <alignment horizontal="right" vertical="center"/>
    </xf>
    <xf numFmtId="0" fontId="11" fillId="0" borderId="0" xfId="0" applyFont="1" applyFill="1" applyAlignment="1">
      <alignment horizontal="center" vertical="center"/>
    </xf>
    <xf numFmtId="0" fontId="4" fillId="0" borderId="3" xfId="0" applyFont="1" applyFill="1" applyBorder="1" applyAlignment="1">
      <alignment horizontal="justify" vertical="top" wrapText="1"/>
    </xf>
    <xf numFmtId="166" fontId="6" fillId="0" borderId="1" xfId="0" applyNumberFormat="1" applyFont="1" applyFill="1" applyBorder="1" applyAlignment="1">
      <alignment horizontal="right" vertical="top"/>
    </xf>
    <xf numFmtId="166" fontId="6" fillId="3" borderId="1" xfId="0" applyNumberFormat="1" applyFont="1" applyFill="1" applyBorder="1" applyAlignment="1">
      <alignment horizontal="right" vertical="top"/>
    </xf>
    <xf numFmtId="166" fontId="7" fillId="0" borderId="1" xfId="0" applyNumberFormat="1" applyFont="1" applyFill="1" applyBorder="1" applyAlignment="1">
      <alignment horizontal="right" vertical="top"/>
    </xf>
    <xf numFmtId="166" fontId="7" fillId="3" borderId="1" xfId="0" applyNumberFormat="1" applyFont="1" applyFill="1" applyBorder="1" applyAlignment="1">
      <alignment horizontal="right" vertical="top"/>
    </xf>
    <xf numFmtId="0" fontId="3" fillId="0" borderId="1" xfId="0" applyFont="1" applyBorder="1" applyAlignment="1">
      <alignment vertical="top"/>
    </xf>
    <xf numFmtId="0" fontId="12" fillId="0" borderId="1" xfId="0" applyFont="1" applyBorder="1" applyAlignment="1">
      <alignment vertical="top" wrapText="1"/>
    </xf>
    <xf numFmtId="0" fontId="13" fillId="0" borderId="1" xfId="0" applyFont="1" applyBorder="1" applyAlignment="1">
      <alignment vertical="top" wrapText="1"/>
    </xf>
    <xf numFmtId="166" fontId="6" fillId="3" borderId="1" xfId="0" applyNumberFormat="1" applyFont="1" applyFill="1" applyBorder="1" applyAlignment="1">
      <alignment horizontal="right" vertical="center"/>
    </xf>
    <xf numFmtId="166" fontId="7" fillId="2" borderId="1" xfId="0" applyNumberFormat="1" applyFont="1" applyFill="1" applyBorder="1" applyAlignment="1">
      <alignment horizontal="right" vertical="center"/>
    </xf>
    <xf numFmtId="166" fontId="7" fillId="4" borderId="1" xfId="0" applyNumberFormat="1" applyFont="1" applyFill="1" applyBorder="1" applyAlignment="1">
      <alignment horizontal="right" vertical="top"/>
    </xf>
    <xf numFmtId="0" fontId="4" fillId="0" borderId="0" xfId="0" applyFont="1" applyAlignment="1">
      <alignment vertical="top" wrapText="1"/>
    </xf>
    <xf numFmtId="0" fontId="6" fillId="0" borderId="1" xfId="0" applyFont="1" applyBorder="1"/>
    <xf numFmtId="0" fontId="6" fillId="0" borderId="1" xfId="0" applyFont="1" applyBorder="1" applyAlignment="1">
      <alignment horizontal="center"/>
    </xf>
    <xf numFmtId="0" fontId="14" fillId="0" borderId="1" xfId="0" applyFont="1" applyBorder="1" applyAlignment="1">
      <alignment vertical="top" wrapText="1"/>
    </xf>
    <xf numFmtId="0" fontId="6" fillId="3" borderId="1" xfId="0" applyFont="1" applyFill="1" applyBorder="1" applyAlignment="1">
      <alignment vertical="top" wrapText="1"/>
    </xf>
    <xf numFmtId="0" fontId="11" fillId="0" borderId="0" xfId="0" applyFont="1" applyFill="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cellXfs>
  <cellStyles count="2">
    <cellStyle name="Звичайний 2"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22"/>
  <sheetViews>
    <sheetView tabSelected="1" view="pageBreakPreview" zoomScaleNormal="100" zoomScaleSheetLayoutView="100" workbookViewId="0">
      <selection activeCell="D16" sqref="D16"/>
    </sheetView>
  </sheetViews>
  <sheetFormatPr defaultRowHeight="12.75"/>
  <cols>
    <col min="1" max="1" width="14.85546875" customWidth="1"/>
    <col min="2" max="2" width="53" customWidth="1"/>
    <col min="3" max="3" width="18.85546875" customWidth="1"/>
    <col min="4" max="4" width="18.42578125" customWidth="1"/>
    <col min="5" max="6" width="15.7109375" customWidth="1"/>
    <col min="8" max="8" width="11.7109375" bestFit="1" customWidth="1"/>
  </cols>
  <sheetData>
    <row r="1" spans="1:6" ht="15.75">
      <c r="D1" s="13" t="s">
        <v>165</v>
      </c>
      <c r="E1" s="13"/>
    </row>
    <row r="2" spans="1:6" ht="15.75">
      <c r="D2" s="13" t="s">
        <v>128</v>
      </c>
      <c r="E2" s="13"/>
    </row>
    <row r="3" spans="1:6" ht="15.75">
      <c r="D3" s="13" t="s">
        <v>176</v>
      </c>
      <c r="E3" s="13"/>
    </row>
    <row r="4" spans="1:6" ht="20.25">
      <c r="A4" s="71" t="s">
        <v>166</v>
      </c>
      <c r="B4" s="71"/>
      <c r="C4" s="71"/>
      <c r="D4" s="71"/>
      <c r="E4" s="54"/>
      <c r="F4" s="54"/>
    </row>
    <row r="5" spans="1:6" ht="25.5" customHeight="1">
      <c r="A5" s="71" t="s">
        <v>167</v>
      </c>
      <c r="B5" s="71"/>
      <c r="C5" s="71"/>
      <c r="D5" s="71"/>
      <c r="E5" s="71"/>
      <c r="F5" s="71"/>
    </row>
    <row r="6" spans="1:6" ht="15.75">
      <c r="A6" s="14" t="s">
        <v>0</v>
      </c>
      <c r="B6" s="13"/>
      <c r="C6" s="13"/>
      <c r="D6" s="13"/>
      <c r="E6" s="13"/>
      <c r="F6" s="13"/>
    </row>
    <row r="7" spans="1:6" ht="15.75">
      <c r="A7" s="13" t="s">
        <v>1</v>
      </c>
      <c r="B7" s="13"/>
      <c r="C7" s="13"/>
      <c r="D7" s="13"/>
      <c r="E7" s="13"/>
      <c r="F7" s="15" t="s">
        <v>2</v>
      </c>
    </row>
    <row r="8" spans="1:6" ht="15.75">
      <c r="A8" s="72" t="s">
        <v>3</v>
      </c>
      <c r="B8" s="72" t="s">
        <v>4</v>
      </c>
      <c r="C8" s="73" t="s">
        <v>5</v>
      </c>
      <c r="D8" s="72" t="s">
        <v>6</v>
      </c>
      <c r="E8" s="72" t="s">
        <v>7</v>
      </c>
      <c r="F8" s="72"/>
    </row>
    <row r="9" spans="1:6">
      <c r="A9" s="72"/>
      <c r="B9" s="72"/>
      <c r="C9" s="73"/>
      <c r="D9" s="72"/>
      <c r="E9" s="72" t="s">
        <v>8</v>
      </c>
      <c r="F9" s="72" t="s">
        <v>9</v>
      </c>
    </row>
    <row r="10" spans="1:6" ht="38.25" customHeight="1">
      <c r="A10" s="72"/>
      <c r="B10" s="72"/>
      <c r="C10" s="73"/>
      <c r="D10" s="72"/>
      <c r="E10" s="72"/>
      <c r="F10" s="72"/>
    </row>
    <row r="11" spans="1:6" ht="15.75">
      <c r="A11" s="8">
        <v>1</v>
      </c>
      <c r="B11" s="8">
        <v>2</v>
      </c>
      <c r="C11" s="49">
        <v>3</v>
      </c>
      <c r="D11" s="8">
        <v>4</v>
      </c>
      <c r="E11" s="8">
        <v>5</v>
      </c>
      <c r="F11" s="8">
        <v>6</v>
      </c>
    </row>
    <row r="12" spans="1:6" ht="15.75">
      <c r="A12" s="18" t="s">
        <v>10</v>
      </c>
      <c r="B12" s="19" t="s">
        <v>11</v>
      </c>
      <c r="C12" s="50">
        <f t="shared" ref="C12:C44" si="0">D12 + E12</f>
        <v>224318431</v>
      </c>
      <c r="D12" s="20">
        <f>D13+D21+D29</f>
        <v>224243431</v>
      </c>
      <c r="E12" s="20">
        <v>75000</v>
      </c>
      <c r="F12" s="10">
        <v>0</v>
      </c>
    </row>
    <row r="13" spans="1:6" ht="37.5" customHeight="1">
      <c r="A13" s="18" t="s">
        <v>12</v>
      </c>
      <c r="B13" s="19" t="s">
        <v>13</v>
      </c>
      <c r="C13" s="50">
        <f t="shared" si="0"/>
        <v>102276047</v>
      </c>
      <c r="D13" s="20">
        <f>D14+D19</f>
        <v>102276047</v>
      </c>
      <c r="E13" s="20">
        <v>0</v>
      </c>
      <c r="F13" s="10">
        <v>0</v>
      </c>
    </row>
    <row r="14" spans="1:6" ht="15.75">
      <c r="A14" s="18" t="s">
        <v>14</v>
      </c>
      <c r="B14" s="19" t="s">
        <v>15</v>
      </c>
      <c r="C14" s="50">
        <f t="shared" si="0"/>
        <v>101077751</v>
      </c>
      <c r="D14" s="20">
        <f>D15+D16+D17+D18</f>
        <v>101077751</v>
      </c>
      <c r="E14" s="20">
        <v>0</v>
      </c>
      <c r="F14" s="10">
        <v>0</v>
      </c>
    </row>
    <row r="15" spans="1:6" ht="54.75" customHeight="1">
      <c r="A15" s="21" t="s">
        <v>16</v>
      </c>
      <c r="B15" s="22" t="s">
        <v>17</v>
      </c>
      <c r="C15" s="51">
        <f t="shared" si="0"/>
        <v>76423561</v>
      </c>
      <c r="D15" s="23">
        <f>75487885+905014+30662</f>
        <v>76423561</v>
      </c>
      <c r="E15" s="23">
        <v>0</v>
      </c>
      <c r="F15" s="11">
        <v>0</v>
      </c>
    </row>
    <row r="16" spans="1:6" ht="47.25" customHeight="1">
      <c r="A16" s="21" t="s">
        <v>18</v>
      </c>
      <c r="B16" s="22" t="s">
        <v>19</v>
      </c>
      <c r="C16" s="51">
        <f t="shared" si="0"/>
        <v>13086477</v>
      </c>
      <c r="D16" s="23">
        <f>12651793+434684</f>
        <v>13086477</v>
      </c>
      <c r="E16" s="23">
        <v>0</v>
      </c>
      <c r="F16" s="11">
        <v>0</v>
      </c>
    </row>
    <row r="17" spans="1:6" ht="50.25" customHeight="1">
      <c r="A17" s="21" t="s">
        <v>20</v>
      </c>
      <c r="B17" s="22" t="s">
        <v>21</v>
      </c>
      <c r="C17" s="51">
        <f t="shared" si="0"/>
        <v>2730067</v>
      </c>
      <c r="D17" s="23">
        <v>2730067</v>
      </c>
      <c r="E17" s="23">
        <v>0</v>
      </c>
      <c r="F17" s="11">
        <v>0</v>
      </c>
    </row>
    <row r="18" spans="1:6" ht="51.75" customHeight="1">
      <c r="A18" s="21" t="s">
        <v>22</v>
      </c>
      <c r="B18" s="22" t="s">
        <v>23</v>
      </c>
      <c r="C18" s="51">
        <f t="shared" si="0"/>
        <v>8837646</v>
      </c>
      <c r="D18" s="23">
        <f>7075936+109902+614808+37000+1000000</f>
        <v>8837646</v>
      </c>
      <c r="E18" s="23">
        <v>0</v>
      </c>
      <c r="F18" s="11">
        <v>0</v>
      </c>
    </row>
    <row r="19" spans="1:6" ht="18" customHeight="1">
      <c r="A19" s="18" t="s">
        <v>24</v>
      </c>
      <c r="B19" s="19" t="s">
        <v>25</v>
      </c>
      <c r="C19" s="50">
        <f t="shared" si="0"/>
        <v>1198296</v>
      </c>
      <c r="D19" s="20">
        <f>100000+1000000+98296</f>
        <v>1198296</v>
      </c>
      <c r="E19" s="20">
        <v>0</v>
      </c>
      <c r="F19" s="10">
        <v>0</v>
      </c>
    </row>
    <row r="20" spans="1:6" ht="37.5" customHeight="1">
      <c r="A20" s="21" t="s">
        <v>26</v>
      </c>
      <c r="B20" s="22" t="s">
        <v>27</v>
      </c>
      <c r="C20" s="51">
        <f t="shared" si="0"/>
        <v>1198296</v>
      </c>
      <c r="D20" s="23">
        <f>D19</f>
        <v>1198296</v>
      </c>
      <c r="E20" s="23">
        <v>0</v>
      </c>
      <c r="F20" s="11">
        <v>0</v>
      </c>
    </row>
    <row r="21" spans="1:6" ht="20.25" customHeight="1">
      <c r="A21" s="18" t="s">
        <v>28</v>
      </c>
      <c r="B21" s="19" t="s">
        <v>29</v>
      </c>
      <c r="C21" s="50">
        <f t="shared" si="0"/>
        <v>29218350</v>
      </c>
      <c r="D21" s="20">
        <f>D22+D24+D26</f>
        <v>29218350</v>
      </c>
      <c r="E21" s="20">
        <v>0</v>
      </c>
      <c r="F21" s="10">
        <v>0</v>
      </c>
    </row>
    <row r="22" spans="1:6" ht="31.5">
      <c r="A22" s="18" t="s">
        <v>30</v>
      </c>
      <c r="B22" s="19" t="s">
        <v>31</v>
      </c>
      <c r="C22" s="50">
        <f t="shared" si="0"/>
        <v>1913596</v>
      </c>
      <c r="D22" s="20">
        <f>D23</f>
        <v>1913596</v>
      </c>
      <c r="E22" s="20">
        <v>0</v>
      </c>
      <c r="F22" s="10">
        <v>0</v>
      </c>
    </row>
    <row r="23" spans="1:6" ht="15.75">
      <c r="A23" s="21" t="s">
        <v>32</v>
      </c>
      <c r="B23" s="22" t="s">
        <v>33</v>
      </c>
      <c r="C23" s="51">
        <f t="shared" si="0"/>
        <v>1913596</v>
      </c>
      <c r="D23" s="23">
        <v>1913596</v>
      </c>
      <c r="E23" s="23">
        <v>0</v>
      </c>
      <c r="F23" s="11">
        <v>0</v>
      </c>
    </row>
    <row r="24" spans="1:6" ht="47.25">
      <c r="A24" s="18" t="s">
        <v>34</v>
      </c>
      <c r="B24" s="19" t="s">
        <v>35</v>
      </c>
      <c r="C24" s="50">
        <f t="shared" si="0"/>
        <v>18383048</v>
      </c>
      <c r="D24" s="20">
        <f>D25</f>
        <v>18383048</v>
      </c>
      <c r="E24" s="20">
        <v>0</v>
      </c>
      <c r="F24" s="10">
        <v>0</v>
      </c>
    </row>
    <row r="25" spans="1:6" ht="15.75">
      <c r="A25" s="21" t="s">
        <v>36</v>
      </c>
      <c r="B25" s="22" t="s">
        <v>33</v>
      </c>
      <c r="C25" s="51">
        <f t="shared" si="0"/>
        <v>18383048</v>
      </c>
      <c r="D25" s="23">
        <f>14801089+1689533+1000000+700000+192426</f>
        <v>18383048</v>
      </c>
      <c r="E25" s="23">
        <v>0</v>
      </c>
      <c r="F25" s="11">
        <v>0</v>
      </c>
    </row>
    <row r="26" spans="1:6" ht="47.25">
      <c r="A26" s="18" t="s">
        <v>37</v>
      </c>
      <c r="B26" s="19" t="s">
        <v>38</v>
      </c>
      <c r="C26" s="50">
        <f t="shared" si="0"/>
        <v>8921706</v>
      </c>
      <c r="D26" s="20">
        <f>D27+D28</f>
        <v>8921706</v>
      </c>
      <c r="E26" s="20">
        <v>0</v>
      </c>
      <c r="F26" s="10">
        <v>0</v>
      </c>
    </row>
    <row r="27" spans="1:6" ht="110.25">
      <c r="A27" s="21" t="s">
        <v>39</v>
      </c>
      <c r="B27" s="22" t="s">
        <v>40</v>
      </c>
      <c r="C27" s="51">
        <f t="shared" si="0"/>
        <v>6012956</v>
      </c>
      <c r="D27" s="23">
        <f>5462956+550000</f>
        <v>6012956</v>
      </c>
      <c r="E27" s="23">
        <v>0</v>
      </c>
      <c r="F27" s="11">
        <v>0</v>
      </c>
    </row>
    <row r="28" spans="1:6" ht="78.75">
      <c r="A28" s="21" t="s">
        <v>41</v>
      </c>
      <c r="B28" s="22" t="s">
        <v>42</v>
      </c>
      <c r="C28" s="51">
        <f t="shared" si="0"/>
        <v>2908750</v>
      </c>
      <c r="D28" s="23">
        <v>2908750</v>
      </c>
      <c r="E28" s="23">
        <v>0</v>
      </c>
      <c r="F28" s="11">
        <v>0</v>
      </c>
    </row>
    <row r="29" spans="1:6" ht="47.25">
      <c r="A29" s="18" t="s">
        <v>43</v>
      </c>
      <c r="B29" s="19" t="s">
        <v>44</v>
      </c>
      <c r="C29" s="50">
        <f t="shared" si="0"/>
        <v>92749034</v>
      </c>
      <c r="D29" s="20">
        <f>D30+D40</f>
        <v>92749034</v>
      </c>
      <c r="E29" s="20">
        <v>0</v>
      </c>
      <c r="F29" s="10">
        <v>0</v>
      </c>
    </row>
    <row r="30" spans="1:6" ht="15.75">
      <c r="A30" s="18" t="s">
        <v>45</v>
      </c>
      <c r="B30" s="19" t="s">
        <v>46</v>
      </c>
      <c r="C30" s="50">
        <f t="shared" si="0"/>
        <v>45746455</v>
      </c>
      <c r="D30" s="20">
        <f>D31+D32+D33+D34+D35+D36+D37+D38+D39</f>
        <v>45746455</v>
      </c>
      <c r="E30" s="20">
        <v>0</v>
      </c>
      <c r="F30" s="10">
        <v>0</v>
      </c>
    </row>
    <row r="31" spans="1:6" ht="47.25">
      <c r="A31" s="21" t="s">
        <v>47</v>
      </c>
      <c r="B31" s="22" t="s">
        <v>48</v>
      </c>
      <c r="C31" s="51">
        <f t="shared" si="0"/>
        <v>62725</v>
      </c>
      <c r="D31" s="23">
        <v>62725</v>
      </c>
      <c r="E31" s="23">
        <v>0</v>
      </c>
      <c r="F31" s="11">
        <v>0</v>
      </c>
    </row>
    <row r="32" spans="1:6" ht="47.25">
      <c r="A32" s="21" t="s">
        <v>49</v>
      </c>
      <c r="B32" s="22" t="s">
        <v>50</v>
      </c>
      <c r="C32" s="51">
        <f t="shared" si="0"/>
        <v>255948</v>
      </c>
      <c r="D32" s="23">
        <v>255948</v>
      </c>
      <c r="E32" s="23">
        <v>0</v>
      </c>
      <c r="F32" s="11">
        <v>0</v>
      </c>
    </row>
    <row r="33" spans="1:6" ht="47.25">
      <c r="A33" s="21" t="s">
        <v>51</v>
      </c>
      <c r="B33" s="22" t="s">
        <v>52</v>
      </c>
      <c r="C33" s="51">
        <f t="shared" si="0"/>
        <v>5815448</v>
      </c>
      <c r="D33" s="23">
        <v>5815448</v>
      </c>
      <c r="E33" s="23">
        <v>0</v>
      </c>
      <c r="F33" s="11">
        <v>0</v>
      </c>
    </row>
    <row r="34" spans="1:6" ht="47.25">
      <c r="A34" s="21" t="s">
        <v>53</v>
      </c>
      <c r="B34" s="22" t="s">
        <v>54</v>
      </c>
      <c r="C34" s="51">
        <f t="shared" si="0"/>
        <v>4138762</v>
      </c>
      <c r="D34" s="23">
        <v>4138762</v>
      </c>
      <c r="E34" s="23">
        <v>0</v>
      </c>
      <c r="F34" s="11">
        <v>0</v>
      </c>
    </row>
    <row r="35" spans="1:6" ht="15.75">
      <c r="A35" s="21" t="s">
        <v>55</v>
      </c>
      <c r="B35" s="22" t="s">
        <v>56</v>
      </c>
      <c r="C35" s="51">
        <f t="shared" si="0"/>
        <v>1945599</v>
      </c>
      <c r="D35" s="23">
        <f>1909697+35902</f>
        <v>1945599</v>
      </c>
      <c r="E35" s="23">
        <v>0</v>
      </c>
      <c r="F35" s="11">
        <v>0</v>
      </c>
    </row>
    <row r="36" spans="1:6" ht="15.75">
      <c r="A36" s="21" t="s">
        <v>57</v>
      </c>
      <c r="B36" s="22" t="s">
        <v>58</v>
      </c>
      <c r="C36" s="51">
        <f t="shared" si="0"/>
        <v>19738100</v>
      </c>
      <c r="D36" s="23">
        <f>19433581+304519</f>
        <v>19738100</v>
      </c>
      <c r="E36" s="23">
        <v>0</v>
      </c>
      <c r="F36" s="11">
        <v>0</v>
      </c>
    </row>
    <row r="37" spans="1:6" ht="15.75">
      <c r="A37" s="21" t="s">
        <v>59</v>
      </c>
      <c r="B37" s="22" t="s">
        <v>60</v>
      </c>
      <c r="C37" s="51">
        <f t="shared" si="0"/>
        <v>7528443</v>
      </c>
      <c r="D37" s="23">
        <v>7528443</v>
      </c>
      <c r="E37" s="23">
        <v>0</v>
      </c>
      <c r="F37" s="11">
        <v>0</v>
      </c>
    </row>
    <row r="38" spans="1:6" ht="15.75">
      <c r="A38" s="21" t="s">
        <v>61</v>
      </c>
      <c r="B38" s="22" t="s">
        <v>62</v>
      </c>
      <c r="C38" s="51">
        <f t="shared" si="0"/>
        <v>6211430</v>
      </c>
      <c r="D38" s="23">
        <f>6096437+114993</f>
        <v>6211430</v>
      </c>
      <c r="E38" s="23">
        <v>0</v>
      </c>
      <c r="F38" s="11">
        <v>0</v>
      </c>
    </row>
    <row r="39" spans="1:6" ht="15.75">
      <c r="A39" s="68">
        <v>18011000</v>
      </c>
      <c r="B39" s="67" t="s">
        <v>174</v>
      </c>
      <c r="C39" s="51">
        <f t="shared" si="0"/>
        <v>50000</v>
      </c>
      <c r="D39" s="23">
        <v>50000</v>
      </c>
      <c r="E39" s="23"/>
      <c r="F39" s="11"/>
    </row>
    <row r="40" spans="1:6" ht="15.75">
      <c r="A40" s="18" t="s">
        <v>63</v>
      </c>
      <c r="B40" s="19" t="s">
        <v>64</v>
      </c>
      <c r="C40" s="50">
        <f t="shared" si="0"/>
        <v>47002579</v>
      </c>
      <c r="D40" s="20">
        <f>D41+D42+D43</f>
        <v>47002579</v>
      </c>
      <c r="E40" s="20">
        <v>0</v>
      </c>
      <c r="F40" s="10">
        <v>0</v>
      </c>
    </row>
    <row r="41" spans="1:6" ht="15.75">
      <c r="A41" s="21" t="s">
        <v>65</v>
      </c>
      <c r="B41" s="22" t="s">
        <v>66</v>
      </c>
      <c r="C41" s="51">
        <f t="shared" si="0"/>
        <v>2738112</v>
      </c>
      <c r="D41" s="23">
        <f>2676902+61210</f>
        <v>2738112</v>
      </c>
      <c r="E41" s="23">
        <v>0</v>
      </c>
      <c r="F41" s="11">
        <v>0</v>
      </c>
    </row>
    <row r="42" spans="1:6" ht="15.75">
      <c r="A42" s="21" t="s">
        <v>67</v>
      </c>
      <c r="B42" s="22" t="s">
        <v>68</v>
      </c>
      <c r="C42" s="51">
        <f t="shared" si="0"/>
        <v>22669450</v>
      </c>
      <c r="D42" s="23">
        <f>22069450+600000</f>
        <v>22669450</v>
      </c>
      <c r="E42" s="23">
        <v>0</v>
      </c>
      <c r="F42" s="11">
        <v>0</v>
      </c>
    </row>
    <row r="43" spans="1:6" ht="78.75">
      <c r="A43" s="21" t="s">
        <v>69</v>
      </c>
      <c r="B43" s="22" t="s">
        <v>70</v>
      </c>
      <c r="C43" s="51">
        <f t="shared" si="0"/>
        <v>21595017</v>
      </c>
      <c r="D43" s="23">
        <f>18857886+631131+106000+2000000</f>
        <v>21595017</v>
      </c>
      <c r="E43" s="23">
        <v>0</v>
      </c>
      <c r="F43" s="11">
        <v>0</v>
      </c>
    </row>
    <row r="44" spans="1:6" ht="15.75">
      <c r="A44" s="18" t="s">
        <v>71</v>
      </c>
      <c r="B44" s="19" t="s">
        <v>72</v>
      </c>
      <c r="C44" s="50">
        <f t="shared" si="0"/>
        <v>75000</v>
      </c>
      <c r="D44" s="20">
        <v>0</v>
      </c>
      <c r="E44" s="20">
        <f>E45</f>
        <v>75000</v>
      </c>
      <c r="F44" s="10">
        <v>0</v>
      </c>
    </row>
    <row r="45" spans="1:6" ht="15.75">
      <c r="A45" s="18" t="s">
        <v>73</v>
      </c>
      <c r="B45" s="19" t="s">
        <v>74</v>
      </c>
      <c r="C45" s="50">
        <f t="shared" ref="C45:C118" si="1">D45 + E45</f>
        <v>75000</v>
      </c>
      <c r="D45" s="20">
        <v>0</v>
      </c>
      <c r="E45" s="20">
        <f>E46+E47+E48</f>
        <v>75000</v>
      </c>
      <c r="F45" s="10">
        <v>0</v>
      </c>
    </row>
    <row r="46" spans="1:6" ht="69.75" customHeight="1">
      <c r="A46" s="21" t="s">
        <v>75</v>
      </c>
      <c r="B46" s="22" t="s">
        <v>76</v>
      </c>
      <c r="C46" s="51">
        <f t="shared" si="1"/>
        <v>23500</v>
      </c>
      <c r="D46" s="23">
        <v>0</v>
      </c>
      <c r="E46" s="23">
        <v>23500</v>
      </c>
      <c r="F46" s="11">
        <v>0</v>
      </c>
    </row>
    <row r="47" spans="1:6" ht="31.5">
      <c r="A47" s="21" t="s">
        <v>77</v>
      </c>
      <c r="B47" s="22" t="s">
        <v>78</v>
      </c>
      <c r="C47" s="51">
        <f t="shared" si="1"/>
        <v>15800</v>
      </c>
      <c r="D47" s="23">
        <v>0</v>
      </c>
      <c r="E47" s="23">
        <v>15800</v>
      </c>
      <c r="F47" s="11">
        <v>0</v>
      </c>
    </row>
    <row r="48" spans="1:6" ht="63">
      <c r="A48" s="21" t="s">
        <v>79</v>
      </c>
      <c r="B48" s="22" t="s">
        <v>80</v>
      </c>
      <c r="C48" s="51">
        <f t="shared" si="1"/>
        <v>35700</v>
      </c>
      <c r="D48" s="23">
        <v>0</v>
      </c>
      <c r="E48" s="23">
        <v>35700</v>
      </c>
      <c r="F48" s="11">
        <v>0</v>
      </c>
    </row>
    <row r="49" spans="1:6" ht="15.75">
      <c r="A49" s="18" t="s">
        <v>81</v>
      </c>
      <c r="B49" s="19" t="s">
        <v>82</v>
      </c>
      <c r="C49" s="50">
        <f t="shared" si="1"/>
        <v>5854325</v>
      </c>
      <c r="D49" s="20">
        <f>D50+D53+D63</f>
        <v>4086058</v>
      </c>
      <c r="E49" s="20">
        <f>E66</f>
        <v>1768267</v>
      </c>
      <c r="F49" s="10">
        <v>0</v>
      </c>
    </row>
    <row r="50" spans="1:6" ht="31.5">
      <c r="A50" s="18" t="s">
        <v>83</v>
      </c>
      <c r="B50" s="19" t="s">
        <v>84</v>
      </c>
      <c r="C50" s="50">
        <f t="shared" si="1"/>
        <v>68291</v>
      </c>
      <c r="D50" s="20">
        <f>D51</f>
        <v>68291</v>
      </c>
      <c r="E50" s="20">
        <v>0</v>
      </c>
      <c r="F50" s="10">
        <v>0</v>
      </c>
    </row>
    <row r="51" spans="1:6" ht="15.75">
      <c r="A51" s="18" t="s">
        <v>85</v>
      </c>
      <c r="B51" s="19" t="s">
        <v>86</v>
      </c>
      <c r="C51" s="50">
        <f t="shared" si="1"/>
        <v>68291</v>
      </c>
      <c r="D51" s="20">
        <v>68291</v>
      </c>
      <c r="E51" s="20">
        <v>0</v>
      </c>
      <c r="F51" s="10">
        <v>0</v>
      </c>
    </row>
    <row r="52" spans="1:6" ht="15.75">
      <c r="A52" s="21" t="s">
        <v>87</v>
      </c>
      <c r="B52" s="22" t="s">
        <v>88</v>
      </c>
      <c r="C52" s="51">
        <f t="shared" si="1"/>
        <v>68291</v>
      </c>
      <c r="D52" s="23">
        <f>D51</f>
        <v>68291</v>
      </c>
      <c r="E52" s="23">
        <v>0</v>
      </c>
      <c r="F52" s="11">
        <v>0</v>
      </c>
    </row>
    <row r="53" spans="1:6" ht="31.5">
      <c r="A53" s="18" t="s">
        <v>89</v>
      </c>
      <c r="B53" s="19" t="s">
        <v>90</v>
      </c>
      <c r="C53" s="50">
        <f t="shared" si="1"/>
        <v>1788594</v>
      </c>
      <c r="D53" s="20">
        <f>D54+D58+D60</f>
        <v>1788594</v>
      </c>
      <c r="E53" s="20">
        <v>0</v>
      </c>
      <c r="F53" s="10">
        <v>0</v>
      </c>
    </row>
    <row r="54" spans="1:6" ht="15.75">
      <c r="A54" s="18" t="s">
        <v>91</v>
      </c>
      <c r="B54" s="19" t="s">
        <v>92</v>
      </c>
      <c r="C54" s="50">
        <f t="shared" si="1"/>
        <v>1555349</v>
      </c>
      <c r="D54" s="20">
        <f>D55+D56+D57</f>
        <v>1555349</v>
      </c>
      <c r="E54" s="20">
        <v>0</v>
      </c>
      <c r="F54" s="10">
        <v>0</v>
      </c>
    </row>
    <row r="55" spans="1:6" ht="63">
      <c r="A55" s="21" t="s">
        <v>93</v>
      </c>
      <c r="B55" s="22" t="s">
        <v>94</v>
      </c>
      <c r="C55" s="51">
        <f t="shared" si="1"/>
        <v>72423</v>
      </c>
      <c r="D55" s="23">
        <v>72423</v>
      </c>
      <c r="E55" s="23">
        <v>0</v>
      </c>
      <c r="F55" s="11">
        <v>0</v>
      </c>
    </row>
    <row r="56" spans="1:6" ht="15.75">
      <c r="A56" s="21" t="s">
        <v>95</v>
      </c>
      <c r="B56" s="22" t="s">
        <v>96</v>
      </c>
      <c r="C56" s="51">
        <f t="shared" si="1"/>
        <v>854605</v>
      </c>
      <c r="D56" s="23">
        <v>854605</v>
      </c>
      <c r="E56" s="23">
        <v>0</v>
      </c>
      <c r="F56" s="11">
        <v>0</v>
      </c>
    </row>
    <row r="57" spans="1:6" ht="31.5">
      <c r="A57" s="21" t="s">
        <v>97</v>
      </c>
      <c r="B57" s="22" t="s">
        <v>98</v>
      </c>
      <c r="C57" s="51">
        <f t="shared" si="1"/>
        <v>628321</v>
      </c>
      <c r="D57" s="23">
        <v>628321</v>
      </c>
      <c r="E57" s="23">
        <v>0</v>
      </c>
      <c r="F57" s="11">
        <v>0</v>
      </c>
    </row>
    <row r="58" spans="1:6" ht="47.25">
      <c r="A58" s="18" t="s">
        <v>99</v>
      </c>
      <c r="B58" s="19" t="s">
        <v>100</v>
      </c>
      <c r="C58" s="50">
        <f t="shared" si="1"/>
        <v>218245</v>
      </c>
      <c r="D58" s="20">
        <f>D59</f>
        <v>218245</v>
      </c>
      <c r="E58" s="20">
        <v>0</v>
      </c>
      <c r="F58" s="10">
        <v>0</v>
      </c>
    </row>
    <row r="59" spans="1:6" ht="47.25">
      <c r="A59" s="21" t="s">
        <v>101</v>
      </c>
      <c r="B59" s="22" t="s">
        <v>102</v>
      </c>
      <c r="C59" s="51">
        <f t="shared" si="1"/>
        <v>218245</v>
      </c>
      <c r="D59" s="23">
        <f>57245+161000</f>
        <v>218245</v>
      </c>
      <c r="E59" s="23">
        <v>0</v>
      </c>
      <c r="F59" s="11">
        <v>0</v>
      </c>
    </row>
    <row r="60" spans="1:6" ht="15.75">
      <c r="A60" s="18" t="s">
        <v>103</v>
      </c>
      <c r="B60" s="19" t="s">
        <v>104</v>
      </c>
      <c r="C60" s="50">
        <f t="shared" si="1"/>
        <v>15000</v>
      </c>
      <c r="D60" s="20">
        <f>D61+D62</f>
        <v>15000</v>
      </c>
      <c r="E60" s="20">
        <v>0</v>
      </c>
      <c r="F60" s="10">
        <v>0</v>
      </c>
    </row>
    <row r="61" spans="1:6" ht="47.25">
      <c r="A61" s="21" t="s">
        <v>105</v>
      </c>
      <c r="B61" s="22" t="s">
        <v>106</v>
      </c>
      <c r="C61" s="51">
        <f t="shared" si="1"/>
        <v>10500</v>
      </c>
      <c r="D61" s="23">
        <v>10500</v>
      </c>
      <c r="E61" s="23">
        <v>0</v>
      </c>
      <c r="F61" s="11">
        <v>0</v>
      </c>
    </row>
    <row r="62" spans="1:6" ht="47.25">
      <c r="A62" s="21" t="s">
        <v>107</v>
      </c>
      <c r="B62" s="22" t="s">
        <v>108</v>
      </c>
      <c r="C62" s="51">
        <f t="shared" si="1"/>
        <v>4500</v>
      </c>
      <c r="D62" s="23">
        <v>4500</v>
      </c>
      <c r="E62" s="23">
        <v>0</v>
      </c>
      <c r="F62" s="11">
        <v>0</v>
      </c>
    </row>
    <row r="63" spans="1:6" ht="15.75">
      <c r="A63" s="18" t="s">
        <v>109</v>
      </c>
      <c r="B63" s="19" t="s">
        <v>110</v>
      </c>
      <c r="C63" s="50">
        <f t="shared" si="1"/>
        <v>2229173</v>
      </c>
      <c r="D63" s="20">
        <f>D64</f>
        <v>2229173</v>
      </c>
      <c r="E63" s="20">
        <v>0</v>
      </c>
      <c r="F63" s="10">
        <v>0</v>
      </c>
    </row>
    <row r="64" spans="1:6" ht="15.75">
      <c r="A64" s="18" t="s">
        <v>111</v>
      </c>
      <c r="B64" s="19" t="s">
        <v>86</v>
      </c>
      <c r="C64" s="50">
        <f t="shared" si="1"/>
        <v>2229173</v>
      </c>
      <c r="D64" s="20">
        <f>D65</f>
        <v>2229173</v>
      </c>
      <c r="E64" s="20">
        <v>0</v>
      </c>
      <c r="F64" s="10">
        <v>0</v>
      </c>
    </row>
    <row r="65" spans="1:6" ht="15.75">
      <c r="A65" s="21" t="s">
        <v>112</v>
      </c>
      <c r="B65" s="22" t="s">
        <v>86</v>
      </c>
      <c r="C65" s="51">
        <f t="shared" si="1"/>
        <v>2229173</v>
      </c>
      <c r="D65" s="23">
        <f>580000+780000+431755+77418+360000</f>
        <v>2229173</v>
      </c>
      <c r="E65" s="23">
        <v>0</v>
      </c>
      <c r="F65" s="11">
        <v>0</v>
      </c>
    </row>
    <row r="66" spans="1:6" ht="15.75">
      <c r="A66" s="18" t="s">
        <v>113</v>
      </c>
      <c r="B66" s="19" t="s">
        <v>114</v>
      </c>
      <c r="C66" s="50">
        <f t="shared" si="1"/>
        <v>1768267</v>
      </c>
      <c r="D66" s="20">
        <v>0</v>
      </c>
      <c r="E66" s="20">
        <f>E67+E70</f>
        <v>1768267</v>
      </c>
      <c r="F66" s="10">
        <v>0</v>
      </c>
    </row>
    <row r="67" spans="1:6" ht="39" customHeight="1">
      <c r="A67" s="18" t="s">
        <v>115</v>
      </c>
      <c r="B67" s="19" t="s">
        <v>116</v>
      </c>
      <c r="C67" s="50">
        <f t="shared" si="1"/>
        <v>1374267</v>
      </c>
      <c r="D67" s="20">
        <v>0</v>
      </c>
      <c r="E67" s="20">
        <f>E68+E69</f>
        <v>1374267</v>
      </c>
      <c r="F67" s="10">
        <v>0</v>
      </c>
    </row>
    <row r="68" spans="1:6" ht="31.5">
      <c r="A68" s="21" t="s">
        <v>117</v>
      </c>
      <c r="B68" s="22" t="s">
        <v>118</v>
      </c>
      <c r="C68" s="51">
        <f t="shared" si="1"/>
        <v>1370476</v>
      </c>
      <c r="D68" s="23">
        <v>0</v>
      </c>
      <c r="E68" s="23">
        <v>1370476</v>
      </c>
      <c r="F68" s="11">
        <v>0</v>
      </c>
    </row>
    <row r="69" spans="1:6" ht="47.25">
      <c r="A69" s="21" t="s">
        <v>119</v>
      </c>
      <c r="B69" s="22" t="s">
        <v>120</v>
      </c>
      <c r="C69" s="51">
        <f t="shared" si="1"/>
        <v>3791</v>
      </c>
      <c r="D69" s="23">
        <v>0</v>
      </c>
      <c r="E69" s="23">
        <v>3791</v>
      </c>
      <c r="F69" s="11">
        <v>0</v>
      </c>
    </row>
    <row r="70" spans="1:6" ht="31.5">
      <c r="A70" s="18" t="s">
        <v>121</v>
      </c>
      <c r="B70" s="19" t="s">
        <v>122</v>
      </c>
      <c r="C70" s="50">
        <f t="shared" si="1"/>
        <v>394000</v>
      </c>
      <c r="D70" s="20">
        <v>0</v>
      </c>
      <c r="E70" s="20">
        <f>E71</f>
        <v>394000</v>
      </c>
      <c r="F70" s="10">
        <v>0</v>
      </c>
    </row>
    <row r="71" spans="1:6" ht="120" customHeight="1">
      <c r="A71" s="21" t="s">
        <v>123</v>
      </c>
      <c r="B71" s="22" t="s">
        <v>124</v>
      </c>
      <c r="C71" s="51">
        <f t="shared" si="1"/>
        <v>394000</v>
      </c>
      <c r="D71" s="23">
        <v>0</v>
      </c>
      <c r="E71" s="23">
        <v>394000</v>
      </c>
      <c r="F71" s="11">
        <v>0</v>
      </c>
    </row>
    <row r="72" spans="1:6" ht="31.5">
      <c r="A72" s="52"/>
      <c r="B72" s="52" t="s">
        <v>125</v>
      </c>
      <c r="C72" s="65">
        <f t="shared" si="1"/>
        <v>230172756</v>
      </c>
      <c r="D72" s="65">
        <f>D12+D49</f>
        <v>228329489</v>
      </c>
      <c r="E72" s="65">
        <f>E12+E49</f>
        <v>1843267</v>
      </c>
      <c r="F72" s="53">
        <v>0</v>
      </c>
    </row>
    <row r="73" spans="1:6" ht="22.5" customHeight="1">
      <c r="A73" s="2">
        <v>40000000</v>
      </c>
      <c r="B73" s="3" t="s">
        <v>129</v>
      </c>
      <c r="C73" s="58">
        <f t="shared" si="1"/>
        <v>132507212</v>
      </c>
      <c r="D73" s="59">
        <f>D74</f>
        <v>132507212</v>
      </c>
      <c r="E73" s="41"/>
      <c r="F73" s="42"/>
    </row>
    <row r="74" spans="1:6" ht="22.5" customHeight="1">
      <c r="A74" s="4">
        <v>41000000</v>
      </c>
      <c r="B74" s="5" t="s">
        <v>130</v>
      </c>
      <c r="C74" s="56">
        <f t="shared" si="1"/>
        <v>132507212</v>
      </c>
      <c r="D74" s="57">
        <f>D75+D79+D85+D88</f>
        <v>132507212</v>
      </c>
      <c r="E74" s="41"/>
      <c r="F74" s="42"/>
    </row>
    <row r="75" spans="1:6" ht="31.5">
      <c r="A75" s="6">
        <v>41020000</v>
      </c>
      <c r="B75" s="7" t="s">
        <v>131</v>
      </c>
      <c r="C75" s="58">
        <f t="shared" si="1"/>
        <v>35992800</v>
      </c>
      <c r="D75" s="59">
        <f>D76+D77+D78</f>
        <v>35992800</v>
      </c>
      <c r="E75" s="41"/>
      <c r="F75" s="41"/>
    </row>
    <row r="76" spans="1:6" ht="24.75" customHeight="1">
      <c r="A76" s="16">
        <v>41020100</v>
      </c>
      <c r="B76" s="17" t="s">
        <v>132</v>
      </c>
      <c r="C76" s="56">
        <f t="shared" si="1"/>
        <v>25144100</v>
      </c>
      <c r="D76" s="57">
        <v>25144100</v>
      </c>
      <c r="E76" s="41"/>
      <c r="F76" s="41"/>
    </row>
    <row r="77" spans="1:6" ht="110.25">
      <c r="A77" s="16">
        <v>41021400</v>
      </c>
      <c r="B77" s="46" t="s">
        <v>133</v>
      </c>
      <c r="C77" s="56">
        <f t="shared" si="1"/>
        <v>2734200</v>
      </c>
      <c r="D77" s="57">
        <v>2734200</v>
      </c>
      <c r="E77" s="41"/>
      <c r="F77" s="41"/>
    </row>
    <row r="78" spans="1:6" ht="57" customHeight="1">
      <c r="A78" s="16">
        <v>41020300</v>
      </c>
      <c r="B78" s="24" t="s">
        <v>160</v>
      </c>
      <c r="C78" s="56">
        <f t="shared" si="1"/>
        <v>8114500</v>
      </c>
      <c r="D78" s="57">
        <v>8114500</v>
      </c>
      <c r="E78" s="41"/>
      <c r="F78" s="41"/>
    </row>
    <row r="79" spans="1:6" ht="31.5">
      <c r="A79" s="25">
        <v>41030000</v>
      </c>
      <c r="B79" s="26" t="s">
        <v>134</v>
      </c>
      <c r="C79" s="58">
        <f t="shared" si="1"/>
        <v>81121500</v>
      </c>
      <c r="D79" s="59">
        <f>D80+D81+D84+D82+D83</f>
        <v>81121500</v>
      </c>
      <c r="E79" s="41"/>
      <c r="F79" s="41"/>
    </row>
    <row r="80" spans="1:6" ht="47.25">
      <c r="A80" s="4">
        <v>41031100</v>
      </c>
      <c r="B80" s="55" t="s">
        <v>168</v>
      </c>
      <c r="C80" s="56">
        <f t="shared" si="1"/>
        <v>5791400</v>
      </c>
      <c r="D80" s="57">
        <v>5791400</v>
      </c>
      <c r="E80" s="41"/>
      <c r="F80" s="41"/>
    </row>
    <row r="81" spans="1:6" ht="31.5">
      <c r="A81" s="16">
        <v>41033900</v>
      </c>
      <c r="B81" s="17" t="s">
        <v>135</v>
      </c>
      <c r="C81" s="56">
        <f t="shared" si="1"/>
        <v>62810000</v>
      </c>
      <c r="D81" s="57">
        <v>62810000</v>
      </c>
      <c r="E81" s="41"/>
      <c r="F81" s="41"/>
    </row>
    <row r="82" spans="1:6" ht="59.25" customHeight="1">
      <c r="A82" s="4">
        <v>41035400</v>
      </c>
      <c r="B82" s="66" t="s">
        <v>173</v>
      </c>
      <c r="C82" s="56">
        <f t="shared" si="1"/>
        <v>91900</v>
      </c>
      <c r="D82" s="57">
        <v>91900</v>
      </c>
      <c r="E82" s="41"/>
      <c r="F82" s="41"/>
    </row>
    <row r="83" spans="1:6" ht="81" customHeight="1">
      <c r="A83" s="70">
        <v>41036000</v>
      </c>
      <c r="B83" s="69" t="s">
        <v>175</v>
      </c>
      <c r="C83" s="56">
        <f t="shared" si="1"/>
        <v>711200</v>
      </c>
      <c r="D83" s="57">
        <v>711200</v>
      </c>
      <c r="E83" s="41"/>
      <c r="F83" s="41"/>
    </row>
    <row r="84" spans="1:6" ht="57" customHeight="1">
      <c r="A84" s="4">
        <v>41036300</v>
      </c>
      <c r="B84" s="32" t="s">
        <v>169</v>
      </c>
      <c r="C84" s="56">
        <f t="shared" si="1"/>
        <v>11717000</v>
      </c>
      <c r="D84" s="57">
        <v>11717000</v>
      </c>
      <c r="E84" s="41"/>
      <c r="F84" s="41"/>
    </row>
    <row r="85" spans="1:6" ht="31.5">
      <c r="A85" s="27">
        <v>41040000</v>
      </c>
      <c r="B85" s="28" t="s">
        <v>136</v>
      </c>
      <c r="C85" s="58">
        <f t="shared" si="1"/>
        <v>5847400</v>
      </c>
      <c r="D85" s="59">
        <f>D86+D87</f>
        <v>5847400</v>
      </c>
      <c r="E85" s="41"/>
      <c r="F85" s="41"/>
    </row>
    <row r="86" spans="1:6" ht="78.75">
      <c r="A86" s="16">
        <v>41040200</v>
      </c>
      <c r="B86" s="17" t="s">
        <v>137</v>
      </c>
      <c r="C86" s="56">
        <f t="shared" si="1"/>
        <v>1422800</v>
      </c>
      <c r="D86" s="57">
        <v>1422800</v>
      </c>
      <c r="E86" s="41"/>
      <c r="F86" s="41"/>
    </row>
    <row r="87" spans="1:6" ht="37.5" customHeight="1">
      <c r="A87" s="70">
        <v>41040400</v>
      </c>
      <c r="B87" s="69" t="s">
        <v>178</v>
      </c>
      <c r="C87" s="56">
        <f t="shared" si="1"/>
        <v>4424600</v>
      </c>
      <c r="D87" s="57">
        <v>4424600</v>
      </c>
      <c r="E87" s="41"/>
      <c r="F87" s="41"/>
    </row>
    <row r="88" spans="1:6" ht="31.5">
      <c r="A88" s="60">
        <v>41050000</v>
      </c>
      <c r="B88" s="61" t="s">
        <v>170</v>
      </c>
      <c r="C88" s="58">
        <f t="shared" si="1"/>
        <v>9545512</v>
      </c>
      <c r="D88" s="59">
        <f>D89+D90+D118</f>
        <v>9545512</v>
      </c>
      <c r="E88" s="41"/>
      <c r="F88" s="41"/>
    </row>
    <row r="89" spans="1:6" ht="47.25">
      <c r="A89" s="29">
        <v>41051000</v>
      </c>
      <c r="B89" s="62" t="s">
        <v>171</v>
      </c>
      <c r="C89" s="56">
        <f>D89+E89</f>
        <v>739500</v>
      </c>
      <c r="D89" s="57">
        <f>656700+82800</f>
        <v>739500</v>
      </c>
      <c r="E89" s="41"/>
      <c r="F89" s="41"/>
    </row>
    <row r="90" spans="1:6" ht="15.75">
      <c r="A90" s="30">
        <v>41053900</v>
      </c>
      <c r="B90" s="31" t="s">
        <v>138</v>
      </c>
      <c r="C90" s="58">
        <f t="shared" si="1"/>
        <v>6840699</v>
      </c>
      <c r="D90" s="59">
        <f>D91+D100+D109+D115</f>
        <v>6840699</v>
      </c>
      <c r="E90" s="41"/>
      <c r="F90" s="41"/>
    </row>
    <row r="91" spans="1:6" ht="15.75">
      <c r="A91" s="30"/>
      <c r="B91" s="45" t="s">
        <v>158</v>
      </c>
      <c r="C91" s="58">
        <f t="shared" si="1"/>
        <v>741706</v>
      </c>
      <c r="D91" s="59">
        <f>D93+D94+D95+D96+D97+D98+D99</f>
        <v>741706</v>
      </c>
      <c r="E91" s="41"/>
      <c r="F91" s="41"/>
    </row>
    <row r="92" spans="1:6" ht="15.75">
      <c r="A92" s="29"/>
      <c r="B92" s="32" t="s">
        <v>139</v>
      </c>
      <c r="C92" s="56">
        <f t="shared" si="1"/>
        <v>0</v>
      </c>
      <c r="D92" s="57"/>
      <c r="E92" s="41"/>
      <c r="F92" s="41"/>
    </row>
    <row r="93" spans="1:6" ht="94.5">
      <c r="A93" s="4"/>
      <c r="B93" s="33" t="s">
        <v>140</v>
      </c>
      <c r="C93" s="56">
        <f t="shared" si="1"/>
        <v>24563</v>
      </c>
      <c r="D93" s="57">
        <v>24563</v>
      </c>
      <c r="E93" s="41"/>
      <c r="F93" s="41"/>
    </row>
    <row r="94" spans="1:6" ht="78.75">
      <c r="A94" s="4"/>
      <c r="B94" s="34" t="s">
        <v>141</v>
      </c>
      <c r="C94" s="56">
        <f t="shared" si="1"/>
        <v>24563</v>
      </c>
      <c r="D94" s="57">
        <v>24563</v>
      </c>
      <c r="E94" s="41"/>
      <c r="F94" s="41"/>
    </row>
    <row r="95" spans="1:6" ht="267.75">
      <c r="A95" s="4"/>
      <c r="B95" s="34" t="s">
        <v>142</v>
      </c>
      <c r="C95" s="56">
        <f t="shared" si="1"/>
        <v>30000</v>
      </c>
      <c r="D95" s="57">
        <v>30000</v>
      </c>
      <c r="E95" s="41"/>
      <c r="F95" s="41"/>
    </row>
    <row r="96" spans="1:6" ht="362.25">
      <c r="A96" s="4"/>
      <c r="B96" s="35" t="s">
        <v>143</v>
      </c>
      <c r="C96" s="56">
        <f t="shared" si="1"/>
        <v>612000</v>
      </c>
      <c r="D96" s="57">
        <v>612000</v>
      </c>
      <c r="E96" s="41"/>
      <c r="F96" s="41"/>
    </row>
    <row r="97" spans="1:8" ht="63">
      <c r="A97" s="4"/>
      <c r="B97" s="36" t="s">
        <v>144</v>
      </c>
      <c r="C97" s="56">
        <f t="shared" si="1"/>
        <v>22600</v>
      </c>
      <c r="D97" s="57">
        <v>22600</v>
      </c>
      <c r="E97" s="41"/>
      <c r="F97" s="41"/>
    </row>
    <row r="98" spans="1:8" ht="63">
      <c r="A98" s="4"/>
      <c r="B98" s="37" t="s">
        <v>145</v>
      </c>
      <c r="C98" s="56">
        <f t="shared" si="1"/>
        <v>10380</v>
      </c>
      <c r="D98" s="57">
        <v>10380</v>
      </c>
      <c r="E98" s="41"/>
      <c r="F98" s="41"/>
    </row>
    <row r="99" spans="1:8" ht="110.25">
      <c r="A99" s="4"/>
      <c r="B99" s="38" t="s">
        <v>146</v>
      </c>
      <c r="C99" s="56">
        <f t="shared" si="1"/>
        <v>17600</v>
      </c>
      <c r="D99" s="57">
        <v>17600</v>
      </c>
      <c r="E99" s="41"/>
      <c r="F99" s="41"/>
    </row>
    <row r="100" spans="1:8" ht="15.75">
      <c r="A100" s="4"/>
      <c r="B100" s="44" t="s">
        <v>163</v>
      </c>
      <c r="C100" s="58">
        <f t="shared" si="1"/>
        <v>4562829</v>
      </c>
      <c r="D100" s="59">
        <f>D102+D103+D104+D105+D106+D107+D108</f>
        <v>4562829</v>
      </c>
      <c r="E100" s="41"/>
      <c r="F100" s="41"/>
    </row>
    <row r="101" spans="1:8" ht="15.75">
      <c r="A101" s="4"/>
      <c r="B101" s="38" t="s">
        <v>139</v>
      </c>
      <c r="C101" s="56"/>
      <c r="D101" s="57"/>
      <c r="E101" s="41"/>
      <c r="F101" s="41"/>
    </row>
    <row r="102" spans="1:8" ht="126">
      <c r="A102" s="4"/>
      <c r="B102" s="38" t="s">
        <v>147</v>
      </c>
      <c r="C102" s="56">
        <f t="shared" si="1"/>
        <v>149275</v>
      </c>
      <c r="D102" s="57">
        <v>149275</v>
      </c>
      <c r="E102" s="42"/>
      <c r="F102" s="42"/>
      <c r="H102" s="43"/>
    </row>
    <row r="103" spans="1:8" ht="110.25">
      <c r="A103" s="4"/>
      <c r="B103" s="39" t="s">
        <v>152</v>
      </c>
      <c r="C103" s="56">
        <f t="shared" si="1"/>
        <v>1387733</v>
      </c>
      <c r="D103" s="57">
        <f>904595+483138</f>
        <v>1387733</v>
      </c>
      <c r="E103" s="42"/>
      <c r="F103" s="42"/>
    </row>
    <row r="104" spans="1:8" ht="63">
      <c r="A104" s="4"/>
      <c r="B104" s="38" t="s">
        <v>148</v>
      </c>
      <c r="C104" s="56">
        <f t="shared" si="1"/>
        <v>93808</v>
      </c>
      <c r="D104" s="57">
        <v>93808</v>
      </c>
      <c r="E104" s="42"/>
      <c r="F104" s="42"/>
    </row>
    <row r="105" spans="1:8" ht="78.75">
      <c r="A105" s="4"/>
      <c r="B105" s="39" t="s">
        <v>153</v>
      </c>
      <c r="C105" s="56">
        <f t="shared" si="1"/>
        <v>207723</v>
      </c>
      <c r="D105" s="57">
        <v>207723</v>
      </c>
      <c r="E105" s="42"/>
      <c r="F105" s="42"/>
    </row>
    <row r="106" spans="1:8" ht="126">
      <c r="A106" s="4"/>
      <c r="B106" s="39" t="s">
        <v>154</v>
      </c>
      <c r="C106" s="56">
        <f t="shared" si="1"/>
        <v>2009223</v>
      </c>
      <c r="D106" s="57">
        <f>1804623+204600</f>
        <v>2009223</v>
      </c>
      <c r="E106" s="42"/>
      <c r="F106" s="42"/>
    </row>
    <row r="107" spans="1:8" ht="107.25" customHeight="1">
      <c r="A107" s="4"/>
      <c r="B107" s="39" t="s">
        <v>155</v>
      </c>
      <c r="C107" s="56">
        <f t="shared" si="1"/>
        <v>350000</v>
      </c>
      <c r="D107" s="57">
        <v>350000</v>
      </c>
      <c r="E107" s="42"/>
      <c r="F107" s="42"/>
    </row>
    <row r="108" spans="1:8" ht="94.5">
      <c r="A108" s="4"/>
      <c r="B108" s="38" t="s">
        <v>156</v>
      </c>
      <c r="C108" s="56">
        <f t="shared" si="1"/>
        <v>365067</v>
      </c>
      <c r="D108" s="57">
        <f>272650+92417</f>
        <v>365067</v>
      </c>
      <c r="E108" s="42"/>
      <c r="F108" s="42"/>
    </row>
    <row r="109" spans="1:8" ht="31.5" customHeight="1">
      <c r="A109" s="4"/>
      <c r="B109" s="44" t="s">
        <v>159</v>
      </c>
      <c r="C109" s="58">
        <f t="shared" si="1"/>
        <v>1412469</v>
      </c>
      <c r="D109" s="59">
        <f>D111+D112+D113+D114</f>
        <v>1412469</v>
      </c>
      <c r="E109" s="42"/>
      <c r="F109" s="42"/>
    </row>
    <row r="110" spans="1:8" ht="20.25" customHeight="1">
      <c r="A110" s="4"/>
      <c r="B110" s="38" t="s">
        <v>139</v>
      </c>
      <c r="C110" s="56"/>
      <c r="D110" s="57"/>
      <c r="E110" s="42"/>
      <c r="F110" s="42"/>
    </row>
    <row r="111" spans="1:8" ht="78.75">
      <c r="A111" s="4"/>
      <c r="B111" s="38" t="s">
        <v>149</v>
      </c>
      <c r="C111" s="56">
        <f t="shared" si="1"/>
        <v>124565</v>
      </c>
      <c r="D111" s="57">
        <v>124565</v>
      </c>
      <c r="E111" s="42"/>
      <c r="F111" s="42"/>
      <c r="H111" s="43"/>
    </row>
    <row r="112" spans="1:8" ht="114.75" customHeight="1">
      <c r="A112" s="4"/>
      <c r="B112" s="38" t="s">
        <v>150</v>
      </c>
      <c r="C112" s="56">
        <f t="shared" si="1"/>
        <v>401724</v>
      </c>
      <c r="D112" s="57">
        <v>401724</v>
      </c>
      <c r="E112" s="42"/>
      <c r="F112" s="42"/>
    </row>
    <row r="113" spans="1:6" ht="110.25">
      <c r="A113" s="4"/>
      <c r="B113" s="38" t="s">
        <v>151</v>
      </c>
      <c r="C113" s="56">
        <f t="shared" si="1"/>
        <v>850000</v>
      </c>
      <c r="D113" s="57">
        <f>400000+450000</f>
        <v>850000</v>
      </c>
      <c r="E113" s="42"/>
      <c r="F113" s="42"/>
    </row>
    <row r="114" spans="1:6" ht="129.75" customHeight="1">
      <c r="A114" s="4"/>
      <c r="B114" s="39" t="s">
        <v>164</v>
      </c>
      <c r="C114" s="56">
        <f t="shared" si="1"/>
        <v>36180</v>
      </c>
      <c r="D114" s="57">
        <v>36180</v>
      </c>
      <c r="E114" s="42"/>
      <c r="F114" s="42"/>
    </row>
    <row r="115" spans="1:6" ht="26.25" customHeight="1">
      <c r="A115" s="4"/>
      <c r="B115" s="44" t="s">
        <v>162</v>
      </c>
      <c r="C115" s="58">
        <f t="shared" si="1"/>
        <v>123695</v>
      </c>
      <c r="D115" s="59">
        <f>D117</f>
        <v>123695</v>
      </c>
      <c r="E115" s="42"/>
      <c r="F115" s="42"/>
    </row>
    <row r="116" spans="1:6" ht="23.25" customHeight="1">
      <c r="A116" s="4"/>
      <c r="B116" s="38" t="s">
        <v>139</v>
      </c>
      <c r="C116" s="56"/>
      <c r="D116" s="57"/>
      <c r="E116" s="42"/>
      <c r="F116" s="42"/>
    </row>
    <row r="117" spans="1:6" ht="111" customHeight="1">
      <c r="A117" s="4"/>
      <c r="B117" s="38" t="s">
        <v>157</v>
      </c>
      <c r="C117" s="56">
        <f t="shared" si="1"/>
        <v>123695</v>
      </c>
      <c r="D117" s="57">
        <v>123695</v>
      </c>
      <c r="E117" s="42"/>
      <c r="F117" s="42"/>
    </row>
    <row r="118" spans="1:6" ht="100.5" customHeight="1">
      <c r="A118" s="29">
        <v>41059300</v>
      </c>
      <c r="B118" s="62" t="s">
        <v>172</v>
      </c>
      <c r="C118" s="56">
        <f t="shared" si="1"/>
        <v>1965313</v>
      </c>
      <c r="D118" s="57">
        <v>1965313</v>
      </c>
      <c r="E118" s="42"/>
      <c r="F118" s="42"/>
    </row>
    <row r="119" spans="1:6" ht="15.75">
      <c r="A119" s="1"/>
      <c r="B119" s="1"/>
      <c r="C119" s="56"/>
      <c r="D119" s="63"/>
      <c r="E119" s="42"/>
      <c r="F119" s="42"/>
    </row>
    <row r="120" spans="1:6" ht="15.75">
      <c r="A120" s="40" t="s">
        <v>127</v>
      </c>
      <c r="B120" s="12" t="s">
        <v>126</v>
      </c>
      <c r="C120" s="64">
        <f>D120 + E120</f>
        <v>362679968</v>
      </c>
      <c r="D120" s="64">
        <f>D72+D73</f>
        <v>360836701</v>
      </c>
      <c r="E120" s="9">
        <f>E72</f>
        <v>1843267</v>
      </c>
      <c r="F120" s="9">
        <v>0</v>
      </c>
    </row>
    <row r="122" spans="1:6" ht="15.75">
      <c r="A122" s="47" t="s">
        <v>161</v>
      </c>
      <c r="B122" s="47"/>
      <c r="C122" s="47"/>
      <c r="D122" s="47"/>
      <c r="E122" s="48" t="s">
        <v>177</v>
      </c>
      <c r="F122" s="48"/>
    </row>
  </sheetData>
  <mergeCells count="9">
    <mergeCell ref="A4:D4"/>
    <mergeCell ref="A5:F5"/>
    <mergeCell ref="A8:A10"/>
    <mergeCell ref="B8:B10"/>
    <mergeCell ref="C8:C10"/>
    <mergeCell ref="D8:D10"/>
    <mergeCell ref="E8:F8"/>
    <mergeCell ref="E9:E10"/>
    <mergeCell ref="F9:F10"/>
  </mergeCells>
  <pageMargins left="0.59055118110236227" right="0.59055118110236227" top="0.39370078740157483" bottom="0.39370078740157483" header="0" footer="0"/>
  <pageSetup paperSize="9" scale="73" fitToHeight="500" orientation="portrait" horizontalDpi="0" verticalDpi="0"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Krokoz™</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2026-07-01T13:38:34Z</cp:lastPrinted>
  <dcterms:created xsi:type="dcterms:W3CDTF">2025-12-14T16:03:52Z</dcterms:created>
  <dcterms:modified xsi:type="dcterms:W3CDTF">2026-07-18T07:24:18Z</dcterms:modified>
</cp:coreProperties>
</file>