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Лист1" sheetId="1" r:id="rId1"/>
  </sheets>
  <definedNames>
    <definedName name="_xlnm.Print_Titles" localSheetId="0">'Лист1'!$10:$14</definedName>
    <definedName name="_xlnm.Print_Area" localSheetId="0">'Лист1'!$A$1:$P$91</definedName>
  </definedNames>
  <calcPr fullCalcOnLoad="1"/>
</workbook>
</file>

<file path=xl/sharedStrings.xml><?xml version="1.0" encoding="utf-8"?>
<sst xmlns="http://schemas.openxmlformats.org/spreadsheetml/2006/main" count="213" uniqueCount="175">
  <si>
    <t>отг м. Баштанка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</si>
  <si>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</si>
  <si>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</si>
  <si>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</si>
  <si>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</si>
  <si>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</si>
  <si>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</si>
  <si>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</si>
  <si>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</si>
  <si>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0100000</t>
  </si>
  <si>
    <t>Баштанська міська рада</t>
  </si>
  <si>
    <t>0110000</t>
  </si>
  <si>
    <t>0111</t>
  </si>
  <si>
    <t>0910</t>
  </si>
  <si>
    <t>1010</t>
  </si>
  <si>
    <t>0990</t>
  </si>
  <si>
    <t>1030</t>
  </si>
  <si>
    <t>1090</t>
  </si>
  <si>
    <t>0828</t>
  </si>
  <si>
    <t>0829</t>
  </si>
  <si>
    <t>0810</t>
  </si>
  <si>
    <t>0620</t>
  </si>
  <si>
    <t>0133</t>
  </si>
  <si>
    <t>0180</t>
  </si>
  <si>
    <t>0540</t>
  </si>
  <si>
    <t xml:space="preserve"> 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</si>
  <si>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</si>
  <si>
    <t>у тому числі видатки за рахунок цільових субвенцій з державного бюджету</t>
  </si>
  <si>
    <t>Освіта</t>
  </si>
  <si>
    <t>0113000</t>
  </si>
  <si>
    <t xml:space="preserve">Соціальний захист та соціальне забезпечення </t>
  </si>
  <si>
    <t>1000000</t>
  </si>
  <si>
    <t>Відділ освіти, молоді та спорту виконавчого комітету Баштанської міської ради</t>
  </si>
  <si>
    <t>1010000</t>
  </si>
  <si>
    <t>Разом</t>
  </si>
  <si>
    <t>Інші видатки на соціальний захист ветеранів війни та праці</t>
  </si>
  <si>
    <t>Відділ розвитку культури і туризму виконавчого комітету Баштанської міської ради</t>
  </si>
  <si>
    <t>Організаційне, інформаційно-аналітичне та матеріально-технічне забезпечення діяльності  обласної ради, районної ради, районної у місті ради (у разі її створення), міської, селищної, сільської рад</t>
  </si>
  <si>
    <t>1060</t>
  </si>
  <si>
    <t>0921</t>
  </si>
  <si>
    <t>0960</t>
  </si>
  <si>
    <t>Утримання та навчально-тренувальна робота комунальних дитячо-юнацьких спортивних шкіл</t>
  </si>
  <si>
    <t>0160</t>
  </si>
  <si>
    <t>0824</t>
  </si>
  <si>
    <t>0110150</t>
  </si>
  <si>
    <t>0150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</si>
  <si>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</si>
  <si>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0113180</t>
  </si>
  <si>
    <t>0116030</t>
  </si>
  <si>
    <t>6030</t>
  </si>
  <si>
    <t>Організація благоустрою населених пунктів</t>
  </si>
  <si>
    <t>0118230</t>
  </si>
  <si>
    <t>0380</t>
  </si>
  <si>
    <t>Інші заходи громадського порядку та безпеки</t>
  </si>
  <si>
    <t>0116090</t>
  </si>
  <si>
    <t>6090</t>
  </si>
  <si>
    <t>0640</t>
  </si>
  <si>
    <t>Інша діяльність у сфері житлово-комунального господарства</t>
  </si>
  <si>
    <t>0118340</t>
  </si>
  <si>
    <t>Природоохоронні заходи за рахунок цільових фондів</t>
  </si>
  <si>
    <t>0600000</t>
  </si>
  <si>
    <t>0610000</t>
  </si>
  <si>
    <t>0610160</t>
  </si>
  <si>
    <t>0611000</t>
  </si>
  <si>
    <t>0611010</t>
  </si>
  <si>
    <t>Надання дошкільної освіти</t>
  </si>
  <si>
    <t>0615031</t>
  </si>
  <si>
    <t>0615061</t>
  </si>
  <si>
    <t>1010160</t>
  </si>
  <si>
    <t>Забезпечення діяльності музеїв і виставок</t>
  </si>
  <si>
    <t>Забезпечення діяльності палаців і будинків культури, клубів, центрів дозвілля та інших клубних закладів</t>
  </si>
  <si>
    <t>Інші заходи у сфері соціального захисту і соціального забезпечення</t>
  </si>
  <si>
    <t>0113242</t>
  </si>
  <si>
    <t>0114082</t>
  </si>
  <si>
    <t>Інші заходи в галузі культури і мистецтва</t>
  </si>
  <si>
    <t>Забезпечення діяльності інших закладів у сфері освіти</t>
  </si>
  <si>
    <t>Інші програми та заходи у сфері освіти</t>
  </si>
  <si>
    <t>0113191</t>
  </si>
  <si>
    <t>3191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</si>
  <si>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</si>
  <si>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</si>
  <si>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</si>
  <si>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(грн)</t>
  </si>
  <si>
    <t>0116013</t>
  </si>
  <si>
    <t>Забезпечення діяльності водопровідно-каналізаційного господарства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</si>
  <si>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</si>
  <si>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</si>
  <si>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</si>
  <si>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</si>
  <si>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позашкільної освіти  закладами позашкільної освіти, заходи із позашкільної роботи з дітьми</t>
  </si>
  <si>
    <t>Заступник міського голови з питань діяльності виконавчих органів ради</t>
  </si>
  <si>
    <t>Світлана ЄВДОЩЕНКО</t>
  </si>
  <si>
    <t>0731</t>
  </si>
  <si>
    <t>Багатопрофільна стаціонарна медична допомога населенню</t>
  </si>
  <si>
    <t>0112111</t>
  </si>
  <si>
    <t>0726</t>
  </si>
  <si>
    <t>0113050</t>
  </si>
  <si>
    <t>1070</t>
  </si>
  <si>
    <t>Пільгове медичне обслуговування осіб, які постраждали внаслідок Чорнобильської катастрофи</t>
  </si>
  <si>
    <t>0113090</t>
  </si>
  <si>
    <t>Видатки на поховання учасників бойових дій та осіб з інвалідністю внаслідок війни</t>
  </si>
  <si>
    <t>0113171</t>
  </si>
  <si>
    <t>0113033</t>
  </si>
  <si>
    <t>0113032</t>
  </si>
  <si>
    <t>Надання пільг окремим категоріям громадян з оплати послуг зв"язку</t>
  </si>
  <si>
    <t>Компенсаційні виплати на пільговий проїзд автомобільним транспортом окремим категоріям громадян</t>
  </si>
  <si>
    <t>0113035</t>
  </si>
  <si>
    <t>Компенсаційні виплати за пільговий проїзд окремих категорій громадян на залізничному транспорті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</si>
  <si>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</si>
  <si>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</si>
  <si>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0113104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</si>
  <si>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</si>
  <si>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0110180</t>
  </si>
  <si>
    <t>Інша діяльність у сфері державного управління</t>
  </si>
  <si>
    <t>0110160</t>
  </si>
  <si>
    <t>1014030</t>
  </si>
  <si>
    <t>4030</t>
  </si>
  <si>
    <t>Забезпечення діяльності бібліотек</t>
  </si>
  <si>
    <t>3700000</t>
  </si>
  <si>
    <t>3710000</t>
  </si>
  <si>
    <t>Фінансовий відділ Баштанської міської ради</t>
  </si>
  <si>
    <t>3710160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</si>
  <si>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</si>
  <si>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0112010</t>
  </si>
  <si>
    <t>3718710</t>
  </si>
  <si>
    <t>8710</t>
  </si>
  <si>
    <t>Резервний фонд місцевого бюджету</t>
  </si>
  <si>
    <t>Первинна медична допомога населенню, що надається центрами первинної медичної (медико-санітарної) допомоги</t>
  </si>
  <si>
    <t>0111160</t>
  </si>
  <si>
    <t>Забезпечення діяльності центрів професійного розвитку педагогічних працівників</t>
  </si>
  <si>
    <t>0443</t>
  </si>
  <si>
    <t>Керівництво і управління у відповідній сфері у містах (місті Києві), селищах, селах,  територіальних громадах</t>
  </si>
  <si>
    <t>Керівництво і управління у відповідній сфері у містах (місті Києві), селищах, селах, територіальних громадах</t>
  </si>
  <si>
    <t>0611021</t>
  </si>
  <si>
    <t>1021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</si>
  <si>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</si>
  <si>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</si>
  <si>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</si>
  <si>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</si>
  <si>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</si>
  <si>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</si>
  <si>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</si>
  <si>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</si>
  <si>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1040</t>
  </si>
  <si>
    <t>0617321</t>
  </si>
  <si>
    <t>7321</t>
  </si>
  <si>
    <t>Будівництво-1 освітніх установ та закладів</t>
  </si>
  <si>
    <t>0613133</t>
  </si>
  <si>
    <t>3133</t>
  </si>
  <si>
    <t>Інші заходи та заклади молодіжної політики</t>
  </si>
  <si>
    <t>Надання спеціалізованої освіти мистецькими школами</t>
  </si>
  <si>
    <t>0118110</t>
  </si>
  <si>
    <t>0320</t>
  </si>
  <si>
    <t>Заходи із запобігання та ліквідації надзвичайних ситуацій та наслідків стихійного лиха</t>
  </si>
  <si>
    <t>0113210</t>
  </si>
  <si>
    <t>3210</t>
  </si>
  <si>
    <t>1050</t>
  </si>
  <si>
    <t>Організація та проведення громадських робіт</t>
  </si>
  <si>
    <t>Додаток 3</t>
  </si>
  <si>
    <t>до рішення міської ради</t>
  </si>
  <si>
    <t>видатків бюджету Баштанської міської територіальної громади  на 2023 рік</t>
  </si>
  <si>
    <t>0490</t>
  </si>
  <si>
    <t>Членські внески до асоціацій органів місцевого самоврядування</t>
  </si>
  <si>
    <t>0117680</t>
  </si>
  <si>
    <t>Уточнений розподіл</t>
  </si>
  <si>
    <t>Надання загальної середньої освіти закладами  загальної середньої освіти за рахунок освітньої субвенції</t>
  </si>
  <si>
    <t>0611031</t>
  </si>
  <si>
    <t>1031</t>
  </si>
  <si>
    <t>0611152</t>
  </si>
  <si>
    <t>1152</t>
  </si>
  <si>
    <t>Забезпечення діяльності інклюзивно-ресурсних центрів за рахунок коштів освітньої субвенції</t>
  </si>
  <si>
    <t>Надання загальної середньої освіти закладами  загальної середньої освіти за рахунок коштів місцевого бюджету</t>
  </si>
  <si>
    <t>в тому числі: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</si>
  <si>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</si>
  <si>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від 11.01.2023 р. №1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</si>
</sst>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0000"/>
    <numFmt numFmtId="183" formatCode="0.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_р_._-;\-* #,##0.0_р_._-;_-* &quot;-&quot;??_р_._-;_-@_-"/>
    <numFmt numFmtId="190" formatCode="_-* #,##0_р_._-;\-* #,##0_р_._-;_-* &quot;-&quot;??_р_._-;_-@_-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Arial"/>
      <family val="2"/>
    </font>
    <font>
      <b/>
      <sz val="10"/>
      <color indexed="10"/>
      <name val="Arial Cyr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Arial Cyr"/>
      <family val="0"/>
    </font>
    <font>
      <sz val="10"/>
      <color rgb="FF000000"/>
      <name val="Arial"/>
      <family val="2"/>
    </font>
    <font>
      <b/>
      <sz val="10"/>
      <color rgb="FFFF0000"/>
      <name val="Arial Cyr"/>
      <family val="0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 quotePrefix="1">
      <alignment vertical="center" wrapText="1"/>
    </xf>
    <xf numFmtId="180" fontId="1" fillId="33" borderId="10" xfId="0" applyNumberFormat="1" applyFont="1" applyFill="1" applyBorder="1" applyAlignment="1">
      <alignment vertical="center" wrapText="1"/>
    </xf>
    <xf numFmtId="180" fontId="1" fillId="0" borderId="10" xfId="0" applyNumberFormat="1" applyFont="1" applyBorder="1" applyAlignment="1">
      <alignment vertical="center" wrapText="1"/>
    </xf>
    <xf numFmtId="180" fontId="0" fillId="0" borderId="0" xfId="0" applyNumberFormat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vertical="top"/>
    </xf>
    <xf numFmtId="49" fontId="6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49" fontId="6" fillId="6" borderId="10" xfId="0" applyNumberFormat="1" applyFont="1" applyFill="1" applyBorder="1" applyAlignment="1">
      <alignment vertical="top"/>
    </xf>
    <xf numFmtId="49" fontId="6" fillId="6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182" fontId="0" fillId="0" borderId="0" xfId="0" applyNumberFormat="1" applyAlignment="1">
      <alignment vertical="center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 quotePrefix="1">
      <alignment horizontal="center" vertical="top" wrapText="1"/>
    </xf>
    <xf numFmtId="180" fontId="6" fillId="0" borderId="10" xfId="0" applyNumberFormat="1" applyFont="1" applyBorder="1" applyAlignment="1" quotePrefix="1">
      <alignment horizontal="center" vertical="top" wrapText="1"/>
    </xf>
    <xf numFmtId="180" fontId="6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/>
    </xf>
    <xf numFmtId="49" fontId="6" fillId="0" borderId="10" xfId="0" applyNumberFormat="1" applyFont="1" applyBorder="1" applyAlignment="1">
      <alignment horizontal="left" vertical="top"/>
    </xf>
    <xf numFmtId="180" fontId="7" fillId="0" borderId="0" xfId="0" applyNumberFormat="1" applyFont="1" applyBorder="1" applyAlignment="1" quotePrefix="1">
      <alignment vertical="top" wrapText="1"/>
    </xf>
    <xf numFmtId="0" fontId="1" fillId="0" borderId="10" xfId="0" applyFont="1" applyBorder="1" applyAlignment="1" quotePrefix="1">
      <alignment horizontal="center" vertical="top" wrapText="1"/>
    </xf>
    <xf numFmtId="180" fontId="1" fillId="0" borderId="10" xfId="0" applyNumberFormat="1" applyFont="1" applyBorder="1" applyAlignment="1" quotePrefix="1">
      <alignment horizontal="center" vertical="top" wrapText="1"/>
    </xf>
    <xf numFmtId="180" fontId="1" fillId="33" borderId="10" xfId="0" applyNumberFormat="1" applyFont="1" applyFill="1" applyBorder="1" applyAlignment="1">
      <alignment vertical="top" wrapText="1"/>
    </xf>
    <xf numFmtId="180" fontId="1" fillId="0" borderId="10" xfId="0" applyNumberFormat="1" applyFont="1" applyBorder="1" applyAlignment="1">
      <alignment vertical="top" wrapText="1"/>
    </xf>
    <xf numFmtId="180" fontId="1" fillId="0" borderId="10" xfId="0" applyNumberFormat="1" applyFont="1" applyBorder="1" applyAlignment="1" quotePrefix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 quotePrefix="1">
      <alignment horizontal="center" vertical="top" wrapText="1"/>
    </xf>
    <xf numFmtId="180" fontId="1" fillId="33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 quotePrefix="1">
      <alignment horizontal="left" vertical="top" wrapText="1"/>
    </xf>
    <xf numFmtId="0" fontId="7" fillId="6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 quotePrefix="1">
      <alignment horizontal="center" vertical="top" wrapText="1"/>
    </xf>
    <xf numFmtId="180" fontId="7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180" fontId="6" fillId="0" borderId="10" xfId="0" applyNumberFormat="1" applyFont="1" applyBorder="1" applyAlignment="1" quotePrefix="1">
      <alignment horizontal="left" vertical="top" wrapText="1"/>
    </xf>
    <xf numFmtId="0" fontId="0" fillId="0" borderId="0" xfId="0" applyFont="1" applyAlignment="1">
      <alignment/>
    </xf>
    <xf numFmtId="49" fontId="7" fillId="6" borderId="10" xfId="0" applyNumberFormat="1" applyFont="1" applyFill="1" applyBorder="1" applyAlignment="1">
      <alignment vertical="top"/>
    </xf>
    <xf numFmtId="49" fontId="7" fillId="6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1" fillId="0" borderId="11" xfId="0" applyFont="1" applyBorder="1" applyAlignment="1" quotePrefix="1">
      <alignment horizontal="center" vertical="top" wrapText="1"/>
    </xf>
    <xf numFmtId="180" fontId="1" fillId="0" borderId="11" xfId="0" applyNumberFormat="1" applyFont="1" applyBorder="1" applyAlignment="1" quotePrefix="1">
      <alignment horizontal="center" vertical="top" wrapText="1"/>
    </xf>
    <xf numFmtId="180" fontId="1" fillId="0" borderId="11" xfId="0" applyNumberFormat="1" applyFont="1" applyBorder="1" applyAlignment="1" quotePrefix="1">
      <alignment vertical="top" wrapText="1"/>
    </xf>
    <xf numFmtId="49" fontId="6" fillId="0" borderId="11" xfId="0" applyNumberFormat="1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 wrapText="1"/>
    </xf>
    <xf numFmtId="180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7" fillId="6" borderId="10" xfId="0" applyFont="1" applyFill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center" vertical="top" wrapText="1"/>
    </xf>
    <xf numFmtId="182" fontId="0" fillId="0" borderId="0" xfId="0" applyNumberFormat="1" applyAlignment="1">
      <alignment/>
    </xf>
    <xf numFmtId="0" fontId="0" fillId="34" borderId="10" xfId="0" applyFill="1" applyBorder="1" applyAlignment="1">
      <alignment horizontal="center" vertical="center" wrapText="1"/>
    </xf>
    <xf numFmtId="180" fontId="1" fillId="34" borderId="10" xfId="0" applyNumberFormat="1" applyFont="1" applyFill="1" applyBorder="1" applyAlignment="1">
      <alignment vertical="center" wrapText="1"/>
    </xf>
    <xf numFmtId="0" fontId="53" fillId="0" borderId="0" xfId="0" applyFont="1" applyAlignment="1">
      <alignment vertical="center"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53" fillId="34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5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 quotePrefix="1">
      <alignment horizontal="center" vertical="top" wrapText="1"/>
    </xf>
    <xf numFmtId="180" fontId="7" fillId="0" borderId="11" xfId="0" applyNumberFormat="1" applyFont="1" applyBorder="1" applyAlignment="1" quotePrefix="1">
      <alignment vertical="top" wrapText="1"/>
    </xf>
    <xf numFmtId="180" fontId="7" fillId="0" borderId="10" xfId="0" applyNumberFormat="1" applyFont="1" applyBorder="1" applyAlignment="1" quotePrefix="1">
      <alignment vertical="top" wrapText="1"/>
    </xf>
    <xf numFmtId="182" fontId="7" fillId="6" borderId="0" xfId="0" applyNumberFormat="1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quotePrefix="1">
      <alignment horizontal="center" vertical="top" wrapText="1"/>
    </xf>
    <xf numFmtId="180" fontId="1" fillId="0" borderId="0" xfId="0" applyNumberFormat="1" applyFont="1" applyBorder="1" applyAlignment="1" quotePrefix="1">
      <alignment horizontal="center" vertical="top" wrapText="1"/>
    </xf>
    <xf numFmtId="180" fontId="1" fillId="0" borderId="0" xfId="0" applyNumberFormat="1" applyFont="1" applyBorder="1" applyAlignment="1">
      <alignment vertical="top" wrapText="1"/>
    </xf>
    <xf numFmtId="0" fontId="10" fillId="0" borderId="0" xfId="0" applyFont="1" applyAlignment="1">
      <alignment/>
    </xf>
    <xf numFmtId="0" fontId="0" fillId="0" borderId="10" xfId="0" applyFont="1" applyBorder="1" applyAlignment="1" quotePrefix="1">
      <alignment horizontal="center" vertical="top" wrapText="1"/>
    </xf>
    <xf numFmtId="180" fontId="0" fillId="0" borderId="10" xfId="0" applyNumberFormat="1" applyFont="1" applyBorder="1" applyAlignment="1">
      <alignment vertical="top" wrapText="1"/>
    </xf>
    <xf numFmtId="1" fontId="6" fillId="0" borderId="10" xfId="0" applyNumberFormat="1" applyFont="1" applyBorder="1" applyAlignment="1" quotePrefix="1">
      <alignment horizontal="center" vertical="top" wrapText="1"/>
    </xf>
    <xf numFmtId="49" fontId="6" fillId="0" borderId="10" xfId="0" applyNumberFormat="1" applyFont="1" applyBorder="1" applyAlignment="1" quotePrefix="1">
      <alignment horizontal="center" vertical="top" wrapText="1"/>
    </xf>
    <xf numFmtId="1" fontId="0" fillId="0" borderId="10" xfId="0" applyNumberFormat="1" applyFont="1" applyBorder="1" applyAlignment="1" quotePrefix="1">
      <alignment horizontal="center" vertical="top" wrapText="1"/>
    </xf>
    <xf numFmtId="49" fontId="7" fillId="34" borderId="10" xfId="0" applyNumberFormat="1" applyFont="1" applyFill="1" applyBorder="1" applyAlignment="1">
      <alignment vertical="top"/>
    </xf>
    <xf numFmtId="49" fontId="7" fillId="34" borderId="10" xfId="0" applyNumberFormat="1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left" vertical="top" wrapText="1"/>
    </xf>
    <xf numFmtId="49" fontId="7" fillId="34" borderId="10" xfId="0" applyNumberFormat="1" applyFont="1" applyFill="1" applyBorder="1" applyAlignment="1">
      <alignment horizontal="center" vertical="top"/>
    </xf>
    <xf numFmtId="2" fontId="0" fillId="0" borderId="0" xfId="0" applyNumberFormat="1" applyFont="1" applyAlignment="1">
      <alignment/>
    </xf>
    <xf numFmtId="0" fontId="0" fillId="0" borderId="10" xfId="0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 quotePrefix="1">
      <alignment horizontal="center" vertical="top" wrapText="1"/>
    </xf>
    <xf numFmtId="180" fontId="7" fillId="0" borderId="0" xfId="0" applyNumberFormat="1" applyFont="1" applyFill="1" applyBorder="1" applyAlignment="1">
      <alignment vertical="top" wrapText="1"/>
    </xf>
    <xf numFmtId="2" fontId="0" fillId="0" borderId="0" xfId="0" applyNumberFormat="1" applyAlignment="1">
      <alignment/>
    </xf>
    <xf numFmtId="0" fontId="0" fillId="0" borderId="11" xfId="0" applyFont="1" applyBorder="1" applyAlignment="1" quotePrefix="1">
      <alignment horizontal="center" vertical="top" wrapText="1"/>
    </xf>
    <xf numFmtId="0" fontId="0" fillId="0" borderId="0" xfId="0" applyBorder="1" applyAlignment="1" quotePrefix="1">
      <alignment horizontal="center" vertical="center" wrapText="1"/>
    </xf>
    <xf numFmtId="4" fontId="0" fillId="0" borderId="0" xfId="0" applyNumberFormat="1" applyBorder="1" applyAlignment="1" quotePrefix="1">
      <alignment horizontal="center" vertical="center" wrapText="1"/>
    </xf>
    <xf numFmtId="4" fontId="0" fillId="0" borderId="0" xfId="0" applyNumberFormat="1" applyBorder="1" applyAlignment="1" quotePrefix="1">
      <alignment vertical="center" wrapText="1"/>
    </xf>
    <xf numFmtId="190" fontId="1" fillId="33" borderId="10" xfId="59" applyNumberFormat="1" applyFont="1" applyFill="1" applyBorder="1" applyAlignment="1">
      <alignment horizontal="center" vertical="top" wrapText="1"/>
    </xf>
    <xf numFmtId="190" fontId="1" fillId="0" borderId="10" xfId="59" applyNumberFormat="1" applyFont="1" applyBorder="1" applyAlignment="1">
      <alignment horizontal="center" vertical="top" wrapText="1"/>
    </xf>
    <xf numFmtId="190" fontId="1" fillId="34" borderId="10" xfId="59" applyNumberFormat="1" applyFont="1" applyFill="1" applyBorder="1" applyAlignment="1">
      <alignment horizontal="center" vertical="top" wrapText="1"/>
    </xf>
    <xf numFmtId="190" fontId="56" fillId="0" borderId="10" xfId="59" applyNumberFormat="1" applyFont="1" applyBorder="1" applyAlignment="1">
      <alignment horizontal="center" vertical="top" wrapText="1"/>
    </xf>
    <xf numFmtId="190" fontId="56" fillId="34" borderId="10" xfId="59" applyNumberFormat="1" applyFont="1" applyFill="1" applyBorder="1" applyAlignment="1">
      <alignment horizontal="center" vertical="top" wrapText="1"/>
    </xf>
    <xf numFmtId="190" fontId="0" fillId="33" borderId="10" xfId="59" applyNumberFormat="1" applyFont="1" applyFill="1" applyBorder="1" applyAlignment="1">
      <alignment horizontal="center" vertical="top" wrapText="1"/>
    </xf>
    <xf numFmtId="190" fontId="0" fillId="34" borderId="10" xfId="59" applyNumberFormat="1" applyFont="1" applyFill="1" applyBorder="1" applyAlignment="1">
      <alignment horizontal="center" vertical="top" wrapText="1"/>
    </xf>
    <xf numFmtId="190" fontId="57" fillId="0" borderId="10" xfId="59" applyNumberFormat="1" applyFont="1" applyBorder="1" applyAlignment="1">
      <alignment horizontal="center" vertical="top"/>
    </xf>
    <xf numFmtId="190" fontId="57" fillId="34" borderId="10" xfId="59" applyNumberFormat="1" applyFont="1" applyFill="1" applyBorder="1" applyAlignment="1">
      <alignment horizontal="center" vertical="top"/>
    </xf>
    <xf numFmtId="190" fontId="57" fillId="0" borderId="10" xfId="59" applyNumberFormat="1" applyFont="1" applyBorder="1" applyAlignment="1">
      <alignment horizontal="center" vertical="top" wrapText="1"/>
    </xf>
    <xf numFmtId="190" fontId="6" fillId="0" borderId="10" xfId="59" applyNumberFormat="1" applyFont="1" applyBorder="1" applyAlignment="1">
      <alignment horizontal="center" vertical="top"/>
    </xf>
    <xf numFmtId="190" fontId="6" fillId="34" borderId="10" xfId="59" applyNumberFormat="1" applyFont="1" applyFill="1" applyBorder="1" applyAlignment="1">
      <alignment horizontal="center" vertical="top"/>
    </xf>
    <xf numFmtId="190" fontId="6" fillId="0" borderId="10" xfId="59" applyNumberFormat="1" applyFont="1" applyBorder="1" applyAlignment="1">
      <alignment horizontal="center" vertical="top" wrapText="1"/>
    </xf>
    <xf numFmtId="190" fontId="7" fillId="6" borderId="10" xfId="59" applyNumberFormat="1" applyFont="1" applyFill="1" applyBorder="1" applyAlignment="1">
      <alignment horizontal="center" vertical="top"/>
    </xf>
    <xf numFmtId="190" fontId="7" fillId="0" borderId="10" xfId="59" applyNumberFormat="1" applyFont="1" applyBorder="1" applyAlignment="1">
      <alignment horizontal="center" vertical="top"/>
    </xf>
    <xf numFmtId="190" fontId="7" fillId="34" borderId="10" xfId="59" applyNumberFormat="1" applyFont="1" applyFill="1" applyBorder="1" applyAlignment="1">
      <alignment horizontal="center" vertical="top"/>
    </xf>
    <xf numFmtId="190" fontId="58" fillId="0" borderId="10" xfId="59" applyNumberFormat="1" applyFont="1" applyBorder="1" applyAlignment="1">
      <alignment horizontal="center" vertical="top"/>
    </xf>
    <xf numFmtId="190" fontId="7" fillId="2" borderId="10" xfId="59" applyNumberFormat="1" applyFont="1" applyFill="1" applyBorder="1" applyAlignment="1">
      <alignment horizontal="center" vertical="top"/>
    </xf>
    <xf numFmtId="190" fontId="7" fillId="0" borderId="10" xfId="59" applyNumberFormat="1" applyFont="1" applyFill="1" applyBorder="1" applyAlignment="1">
      <alignment horizontal="center" vertical="top" wrapText="1"/>
    </xf>
    <xf numFmtId="190" fontId="7" fillId="0" borderId="0" xfId="59" applyNumberFormat="1" applyFont="1" applyFill="1" applyBorder="1" applyAlignment="1">
      <alignment horizontal="center" vertical="top" wrapText="1"/>
    </xf>
    <xf numFmtId="190" fontId="7" fillId="6" borderId="12" xfId="59" applyNumberFormat="1" applyFont="1" applyFill="1" applyBorder="1" applyAlignment="1">
      <alignment horizontal="center" vertical="top"/>
    </xf>
    <xf numFmtId="190" fontId="0" fillId="0" borderId="0" xfId="59" applyNumberFormat="1" applyFont="1" applyAlignment="1">
      <alignment horizontal="center" vertical="top"/>
    </xf>
    <xf numFmtId="190" fontId="1" fillId="33" borderId="12" xfId="59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 quotePrefix="1">
      <alignment horizontal="center" vertical="top" wrapText="1"/>
    </xf>
    <xf numFmtId="0" fontId="1" fillId="34" borderId="11" xfId="0" applyFont="1" applyFill="1" applyBorder="1" applyAlignment="1" quotePrefix="1">
      <alignment horizontal="center" vertical="top" wrapText="1"/>
    </xf>
    <xf numFmtId="180" fontId="1" fillId="34" borderId="10" xfId="0" applyNumberFormat="1" applyFont="1" applyFill="1" applyBorder="1" applyAlignment="1" quotePrefix="1">
      <alignment horizontal="center" vertical="top" wrapText="1"/>
    </xf>
    <xf numFmtId="180" fontId="1" fillId="34" borderId="10" xfId="0" applyNumberFormat="1" applyFont="1" applyFill="1" applyBorder="1" applyAlignment="1">
      <alignment vertical="top" wrapText="1"/>
    </xf>
    <xf numFmtId="190" fontId="0" fillId="0" borderId="10" xfId="59" applyNumberFormat="1" applyFont="1" applyBorder="1" applyAlignment="1">
      <alignment horizontal="center" vertical="top" wrapText="1"/>
    </xf>
    <xf numFmtId="190" fontId="0" fillId="33" borderId="10" xfId="59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4"/>
  <sheetViews>
    <sheetView tabSelected="1" view="pageBreakPreview" zoomScale="75" zoomScaleSheetLayoutView="75" workbookViewId="0" topLeftCell="A1">
      <pane ySplit="13" topLeftCell="A14" activePane="bottomLeft" state="frozen"/>
      <selection pane="topLeft" activeCell="B1" sqref="B1"/>
      <selection pane="bottomLeft" activeCell="N3" sqref="N3:O3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5" width="18.00390625" style="0" customWidth="1"/>
    <col min="6" max="6" width="16.125" style="0" customWidth="1"/>
    <col min="7" max="7" width="16.25390625" style="0" customWidth="1"/>
    <col min="8" max="8" width="16.00390625" style="0" customWidth="1"/>
    <col min="9" max="9" width="15.125" style="0" customWidth="1"/>
    <col min="10" max="10" width="19.875" style="0" customWidth="1"/>
    <col min="11" max="11" width="14.125" style="0" customWidth="1"/>
    <col min="12" max="12" width="13.375" style="0" customWidth="1"/>
    <col min="13" max="13" width="13.125" style="0" customWidth="1"/>
    <col min="14" max="14" width="14.25390625" style="0" customWidth="1"/>
    <col min="15" max="15" width="12.875" style="0" customWidth="1"/>
    <col min="16" max="16" width="18.125" style="0" customWidth="1"/>
    <col min="17" max="18" width="14.375" style="0" bestFit="1" customWidth="1"/>
  </cols>
  <sheetData>
    <row r="1" spans="1:14" ht="12.75">
      <c r="A1" t="s">
        <v>0</v>
      </c>
      <c r="N1" t="s">
        <v>158</v>
      </c>
    </row>
    <row r="2" ht="12.75">
      <c r="N2" t="s">
        <v>159</v>
      </c>
    </row>
    <row r="3" spans="14:15" ht="12.75">
      <c r="N3" s="144" t="s">
        <v>174</v>
      </c>
      <c r="O3" s="144"/>
    </row>
    <row r="5" spans="1:16" ht="12.75">
      <c r="A5" s="133" t="s">
        <v>164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</row>
    <row r="6" spans="1:16" ht="12.75">
      <c r="A6" s="133" t="s">
        <v>160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</row>
    <row r="7" spans="1:16" ht="12.75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spans="1:16" ht="12.75">
      <c r="A8" s="70"/>
      <c r="B8" s="142">
        <v>1450200000</v>
      </c>
      <c r="C8" s="142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</row>
    <row r="9" spans="2:16" ht="12.75">
      <c r="B9" s="143" t="s">
        <v>85</v>
      </c>
      <c r="C9" s="143"/>
      <c r="P9" s="1" t="s">
        <v>82</v>
      </c>
    </row>
    <row r="10" spans="1:16" ht="12.75">
      <c r="A10" s="135" t="s">
        <v>86</v>
      </c>
      <c r="B10" s="135" t="s">
        <v>87</v>
      </c>
      <c r="C10" s="135" t="s">
        <v>79</v>
      </c>
      <c r="D10" s="136" t="s">
        <v>88</v>
      </c>
      <c r="E10" s="136" t="s">
        <v>1</v>
      </c>
      <c r="F10" s="136"/>
      <c r="G10" s="136"/>
      <c r="H10" s="136"/>
      <c r="I10" s="136"/>
      <c r="J10" s="136" t="s">
        <v>8</v>
      </c>
      <c r="K10" s="136"/>
      <c r="L10" s="136"/>
      <c r="M10" s="136"/>
      <c r="N10" s="136"/>
      <c r="O10" s="136"/>
      <c r="P10" s="137" t="s">
        <v>34</v>
      </c>
    </row>
    <row r="11" spans="1:16" ht="12.75">
      <c r="A11" s="136"/>
      <c r="B11" s="136"/>
      <c r="C11" s="136"/>
      <c r="D11" s="136"/>
      <c r="E11" s="137" t="s">
        <v>80</v>
      </c>
      <c r="F11" s="136" t="s">
        <v>3</v>
      </c>
      <c r="G11" s="136" t="s">
        <v>4</v>
      </c>
      <c r="H11" s="136"/>
      <c r="I11" s="136" t="s">
        <v>7</v>
      </c>
      <c r="J11" s="137" t="s">
        <v>80</v>
      </c>
      <c r="K11" s="138" t="s">
        <v>81</v>
      </c>
      <c r="L11" s="136" t="s">
        <v>3</v>
      </c>
      <c r="M11" s="136" t="s">
        <v>4</v>
      </c>
      <c r="N11" s="136"/>
      <c r="O11" s="136" t="s">
        <v>7</v>
      </c>
      <c r="P11" s="136"/>
    </row>
    <row r="12" spans="1:16" ht="12.75" customHeight="1">
      <c r="A12" s="136"/>
      <c r="B12" s="136"/>
      <c r="C12" s="136"/>
      <c r="D12" s="136"/>
      <c r="E12" s="136"/>
      <c r="F12" s="136"/>
      <c r="G12" s="136" t="s">
        <v>5</v>
      </c>
      <c r="H12" s="136" t="s">
        <v>6</v>
      </c>
      <c r="I12" s="136"/>
      <c r="J12" s="136"/>
      <c r="K12" s="139"/>
      <c r="L12" s="136"/>
      <c r="M12" s="136" t="s">
        <v>5</v>
      </c>
      <c r="N12" s="136" t="s">
        <v>6</v>
      </c>
      <c r="O12" s="136"/>
      <c r="P12" s="136"/>
    </row>
    <row r="13" spans="1:16" ht="58.5" customHeight="1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40"/>
      <c r="L13" s="136"/>
      <c r="M13" s="136"/>
      <c r="N13" s="136"/>
      <c r="O13" s="136"/>
      <c r="P13" s="136"/>
    </row>
    <row r="14" spans="1:16" ht="12.75">
      <c r="A14" s="4">
        <v>1</v>
      </c>
      <c r="B14" s="4">
        <v>2</v>
      </c>
      <c r="C14" s="4">
        <v>3</v>
      </c>
      <c r="D14" s="4">
        <v>4</v>
      </c>
      <c r="E14" s="5">
        <v>5</v>
      </c>
      <c r="F14" s="4">
        <v>6</v>
      </c>
      <c r="G14" s="4">
        <v>7</v>
      </c>
      <c r="H14" s="4">
        <v>8</v>
      </c>
      <c r="I14" s="4">
        <v>9</v>
      </c>
      <c r="J14" s="5">
        <v>10</v>
      </c>
      <c r="K14" s="64">
        <v>11</v>
      </c>
      <c r="L14" s="4">
        <v>12</v>
      </c>
      <c r="M14" s="4">
        <v>13</v>
      </c>
      <c r="N14" s="4">
        <v>14</v>
      </c>
      <c r="O14" s="4">
        <v>15</v>
      </c>
      <c r="P14" s="5">
        <v>16</v>
      </c>
    </row>
    <row r="15" spans="1:16" ht="12.75">
      <c r="A15" s="6" t="s">
        <v>9</v>
      </c>
      <c r="B15" s="7"/>
      <c r="C15" s="8"/>
      <c r="D15" s="9" t="s">
        <v>10</v>
      </c>
      <c r="E15" s="10"/>
      <c r="F15" s="11"/>
      <c r="G15" s="11"/>
      <c r="H15" s="11"/>
      <c r="I15" s="11"/>
      <c r="J15" s="10"/>
      <c r="K15" s="65"/>
      <c r="L15" s="11"/>
      <c r="M15" s="11"/>
      <c r="N15" s="11"/>
      <c r="O15" s="11"/>
      <c r="P15" s="10"/>
    </row>
    <row r="16" spans="1:16" ht="12.75">
      <c r="A16" s="6" t="s">
        <v>11</v>
      </c>
      <c r="B16" s="7"/>
      <c r="C16" s="8"/>
      <c r="D16" s="9" t="s">
        <v>10</v>
      </c>
      <c r="E16" s="10"/>
      <c r="F16" s="11"/>
      <c r="G16" s="11"/>
      <c r="H16" s="11"/>
      <c r="I16" s="11"/>
      <c r="J16" s="10"/>
      <c r="K16" s="65"/>
      <c r="L16" s="11"/>
      <c r="M16" s="11"/>
      <c r="N16" s="11"/>
      <c r="O16" s="11"/>
      <c r="P16" s="10"/>
    </row>
    <row r="17" spans="1:16" s="49" customFormat="1" ht="87.75" customHeight="1">
      <c r="A17" s="33" t="s">
        <v>44</v>
      </c>
      <c r="B17" s="33" t="s">
        <v>45</v>
      </c>
      <c r="C17" s="34" t="s">
        <v>12</v>
      </c>
      <c r="D17" s="32" t="s">
        <v>37</v>
      </c>
      <c r="E17" s="104">
        <f aca="true" t="shared" si="0" ref="E17:E24">F17+I17</f>
        <v>25668648</v>
      </c>
      <c r="F17" s="105">
        <f>25710848-42200</f>
        <v>25668648</v>
      </c>
      <c r="G17" s="105">
        <v>18315768</v>
      </c>
      <c r="H17" s="105">
        <v>1876300</v>
      </c>
      <c r="I17" s="105">
        <v>0</v>
      </c>
      <c r="J17" s="104">
        <f>L17+O17</f>
        <v>0</v>
      </c>
      <c r="K17" s="106"/>
      <c r="L17" s="105"/>
      <c r="M17" s="105">
        <v>0</v>
      </c>
      <c r="N17" s="105">
        <v>0</v>
      </c>
      <c r="O17" s="105"/>
      <c r="P17" s="104">
        <f aca="true" t="shared" si="1" ref="P17:P24">E17+J17</f>
        <v>25668648</v>
      </c>
    </row>
    <row r="18" spans="1:16" s="49" customFormat="1" ht="64.5" customHeight="1">
      <c r="A18" s="33" t="s">
        <v>114</v>
      </c>
      <c r="B18" s="33" t="s">
        <v>42</v>
      </c>
      <c r="C18" s="34" t="s">
        <v>12</v>
      </c>
      <c r="D18" s="75" t="s">
        <v>131</v>
      </c>
      <c r="E18" s="104">
        <f t="shared" si="0"/>
        <v>537437</v>
      </c>
      <c r="F18" s="105">
        <v>537437</v>
      </c>
      <c r="G18" s="105">
        <v>411178</v>
      </c>
      <c r="H18" s="105">
        <v>15800</v>
      </c>
      <c r="I18" s="105"/>
      <c r="J18" s="104"/>
      <c r="K18" s="106"/>
      <c r="L18" s="107"/>
      <c r="M18" s="105"/>
      <c r="N18" s="105"/>
      <c r="O18" s="105"/>
      <c r="P18" s="104">
        <f t="shared" si="1"/>
        <v>537437</v>
      </c>
    </row>
    <row r="19" spans="1:16" s="49" customFormat="1" ht="42.75" customHeight="1">
      <c r="A19" s="33" t="s">
        <v>112</v>
      </c>
      <c r="B19" s="33" t="s">
        <v>23</v>
      </c>
      <c r="C19" s="34" t="s">
        <v>22</v>
      </c>
      <c r="D19" s="75" t="s">
        <v>113</v>
      </c>
      <c r="E19" s="104">
        <f t="shared" si="0"/>
        <v>564053</v>
      </c>
      <c r="F19" s="105">
        <v>564053</v>
      </c>
      <c r="G19" s="105"/>
      <c r="H19" s="105"/>
      <c r="I19" s="105"/>
      <c r="J19" s="104"/>
      <c r="K19" s="106"/>
      <c r="L19" s="107"/>
      <c r="M19" s="105"/>
      <c r="N19" s="105"/>
      <c r="O19" s="105"/>
      <c r="P19" s="104">
        <f t="shared" si="1"/>
        <v>564053</v>
      </c>
    </row>
    <row r="20" spans="1:16" s="49" customFormat="1" ht="48.75" customHeight="1">
      <c r="A20" s="33" t="s">
        <v>128</v>
      </c>
      <c r="B20" s="33">
        <v>1160</v>
      </c>
      <c r="C20" s="34" t="s">
        <v>15</v>
      </c>
      <c r="D20" s="75" t="s">
        <v>129</v>
      </c>
      <c r="E20" s="104">
        <f t="shared" si="0"/>
        <v>979734</v>
      </c>
      <c r="F20" s="105">
        <v>979734</v>
      </c>
      <c r="G20" s="105">
        <v>769810</v>
      </c>
      <c r="H20" s="105">
        <v>12600</v>
      </c>
      <c r="I20" s="105"/>
      <c r="J20" s="104">
        <f>L20+O20</f>
        <v>0</v>
      </c>
      <c r="K20" s="106"/>
      <c r="L20" s="107"/>
      <c r="M20" s="105"/>
      <c r="N20" s="105"/>
      <c r="O20" s="105"/>
      <c r="P20" s="104">
        <f t="shared" si="1"/>
        <v>979734</v>
      </c>
    </row>
    <row r="21" spans="1:16" s="49" customFormat="1" ht="42" customHeight="1">
      <c r="A21" s="33" t="s">
        <v>123</v>
      </c>
      <c r="B21" s="33">
        <v>2010</v>
      </c>
      <c r="C21" s="73" t="s">
        <v>92</v>
      </c>
      <c r="D21" s="75" t="s">
        <v>93</v>
      </c>
      <c r="E21" s="104">
        <f t="shared" si="0"/>
        <v>7369350</v>
      </c>
      <c r="F21" s="105">
        <f>6648350+721000</f>
        <v>7369350</v>
      </c>
      <c r="G21" s="105"/>
      <c r="H21" s="105"/>
      <c r="I21" s="105"/>
      <c r="J21" s="104">
        <f>L21+O21</f>
        <v>0</v>
      </c>
      <c r="K21" s="106">
        <f>2000000-2000000</f>
        <v>0</v>
      </c>
      <c r="L21" s="107"/>
      <c r="M21" s="105"/>
      <c r="N21" s="105"/>
      <c r="O21" s="105">
        <f>2000000-2000000</f>
        <v>0</v>
      </c>
      <c r="P21" s="104">
        <f t="shared" si="1"/>
        <v>7369350</v>
      </c>
    </row>
    <row r="22" spans="1:16" s="49" customFormat="1" ht="17.25" customHeight="1">
      <c r="A22" s="33"/>
      <c r="B22" s="33"/>
      <c r="C22" s="73"/>
      <c r="D22" s="19" t="s">
        <v>172</v>
      </c>
      <c r="E22" s="104"/>
      <c r="F22" s="105"/>
      <c r="G22" s="105"/>
      <c r="H22" s="105"/>
      <c r="I22" s="105"/>
      <c r="J22" s="104"/>
      <c r="K22" s="106"/>
      <c r="L22" s="107"/>
      <c r="M22" s="105"/>
      <c r="N22" s="105"/>
      <c r="O22" s="105"/>
      <c r="P22" s="104"/>
    </row>
    <row r="23" spans="1:16" s="49" customFormat="1" ht="93" customHeight="1">
      <c r="A23" s="33"/>
      <c r="B23" s="33"/>
      <c r="C23" s="73"/>
      <c r="D23" s="19" t="s">
        <v>173</v>
      </c>
      <c r="E23" s="132">
        <f t="shared" si="0"/>
        <v>721000</v>
      </c>
      <c r="F23" s="131">
        <v>721000</v>
      </c>
      <c r="G23" s="105"/>
      <c r="H23" s="105"/>
      <c r="I23" s="105"/>
      <c r="J23" s="104"/>
      <c r="K23" s="106"/>
      <c r="L23" s="107"/>
      <c r="M23" s="105"/>
      <c r="N23" s="105"/>
      <c r="O23" s="105"/>
      <c r="P23" s="132">
        <f t="shared" si="1"/>
        <v>721000</v>
      </c>
    </row>
    <row r="24" spans="1:16" s="49" customFormat="1" ht="51.75" customHeight="1">
      <c r="A24" s="33" t="s">
        <v>94</v>
      </c>
      <c r="B24" s="33">
        <v>2111</v>
      </c>
      <c r="C24" s="73" t="s">
        <v>95</v>
      </c>
      <c r="D24" s="74" t="s">
        <v>127</v>
      </c>
      <c r="E24" s="104">
        <f t="shared" si="0"/>
        <v>4247684</v>
      </c>
      <c r="F24" s="105">
        <f>4170524+77160</f>
        <v>4247684</v>
      </c>
      <c r="G24" s="105"/>
      <c r="H24" s="105"/>
      <c r="I24" s="105"/>
      <c r="J24" s="104">
        <f>L24+O24</f>
        <v>0</v>
      </c>
      <c r="K24" s="106"/>
      <c r="L24" s="105"/>
      <c r="M24" s="105"/>
      <c r="N24" s="105"/>
      <c r="O24" s="105"/>
      <c r="P24" s="104">
        <f t="shared" si="1"/>
        <v>4247684</v>
      </c>
    </row>
    <row r="25" spans="1:16" s="49" customFormat="1" ht="36.75" customHeight="1">
      <c r="A25" s="33" t="s">
        <v>29</v>
      </c>
      <c r="B25" s="33"/>
      <c r="C25" s="34"/>
      <c r="D25" s="36" t="s">
        <v>30</v>
      </c>
      <c r="E25" s="104">
        <f aca="true" t="shared" si="2" ref="E25:E33">F25+I25</f>
        <v>8954353</v>
      </c>
      <c r="F25" s="105">
        <f>F34+F36+F38+F26+F27+F28+F29+F30+F31+F32+F33+F35</f>
        <v>8954353</v>
      </c>
      <c r="G25" s="105">
        <f>G34+G36+G38+G26+G27+G28+G29+G30+G31+G32+G33+G35</f>
        <v>5183078</v>
      </c>
      <c r="H25" s="105">
        <f>H34+H36+H38+H26+H27+H28+H29+H30+H31+H32+H33+H35</f>
        <v>570215</v>
      </c>
      <c r="I25" s="105">
        <f>I34+I36+I38+I26+I27+I28+I29+I30+I31+I32+I33+I35</f>
        <v>0</v>
      </c>
      <c r="J25" s="104">
        <f>L25+O25</f>
        <v>436770</v>
      </c>
      <c r="K25" s="105">
        <f>K34+K36+K38+K26+K27+K28+K29+K30+K31+K32+K33</f>
        <v>0</v>
      </c>
      <c r="L25" s="105">
        <f>L34+L36+L38+L26+L27+L28+L29+L30+L31+L32+L33</f>
        <v>436770</v>
      </c>
      <c r="M25" s="105">
        <f>M34+M36+M38+M26+M27+M28+M29+M30+M31+M32+M33</f>
        <v>59400</v>
      </c>
      <c r="N25" s="105">
        <f>N34+N36+N38+N26+N27+N28+N29+N30+N31+N32+N33</f>
        <v>0</v>
      </c>
      <c r="O25" s="105">
        <f>O34+O36+O38+O26+O27+O28+O29+O30+O31+O32+O33</f>
        <v>0</v>
      </c>
      <c r="P25" s="104">
        <f aca="true" t="shared" si="3" ref="P25:P33">E25+J25</f>
        <v>9391123</v>
      </c>
    </row>
    <row r="26" spans="1:16" s="49" customFormat="1" ht="36.75" customHeight="1">
      <c r="A26" s="27" t="s">
        <v>103</v>
      </c>
      <c r="B26" s="83">
        <v>3032</v>
      </c>
      <c r="C26" s="87">
        <v>1070</v>
      </c>
      <c r="D26" s="84" t="s">
        <v>104</v>
      </c>
      <c r="E26" s="104">
        <f t="shared" si="2"/>
        <v>30000</v>
      </c>
      <c r="F26" s="105">
        <f>65000-35000</f>
        <v>30000</v>
      </c>
      <c r="G26" s="105"/>
      <c r="H26" s="105"/>
      <c r="I26" s="105"/>
      <c r="J26" s="104"/>
      <c r="K26" s="105"/>
      <c r="L26" s="105"/>
      <c r="M26" s="105"/>
      <c r="N26" s="105"/>
      <c r="O26" s="105"/>
      <c r="P26" s="104">
        <f t="shared" si="3"/>
        <v>30000</v>
      </c>
    </row>
    <row r="27" spans="1:16" s="49" customFormat="1" ht="48" customHeight="1">
      <c r="A27" s="27" t="s">
        <v>102</v>
      </c>
      <c r="B27" s="83">
        <v>3033</v>
      </c>
      <c r="C27" s="87">
        <v>1070</v>
      </c>
      <c r="D27" s="84" t="s">
        <v>105</v>
      </c>
      <c r="E27" s="104">
        <f t="shared" si="2"/>
        <v>12000</v>
      </c>
      <c r="F27" s="105">
        <v>12000</v>
      </c>
      <c r="G27" s="105"/>
      <c r="H27" s="105"/>
      <c r="I27" s="105"/>
      <c r="J27" s="104"/>
      <c r="K27" s="105"/>
      <c r="L27" s="105"/>
      <c r="M27" s="105"/>
      <c r="N27" s="105"/>
      <c r="O27" s="105"/>
      <c r="P27" s="104">
        <f t="shared" si="3"/>
        <v>12000</v>
      </c>
    </row>
    <row r="28" spans="1:16" s="49" customFormat="1" ht="52.5" customHeight="1">
      <c r="A28" s="27" t="s">
        <v>106</v>
      </c>
      <c r="B28" s="83">
        <v>3035</v>
      </c>
      <c r="C28" s="87">
        <v>1070</v>
      </c>
      <c r="D28" s="84" t="s">
        <v>107</v>
      </c>
      <c r="E28" s="104">
        <f t="shared" si="2"/>
        <v>50000</v>
      </c>
      <c r="F28" s="105">
        <v>50000</v>
      </c>
      <c r="G28" s="105"/>
      <c r="H28" s="105"/>
      <c r="I28" s="105"/>
      <c r="J28" s="104"/>
      <c r="K28" s="105"/>
      <c r="L28" s="105"/>
      <c r="M28" s="105"/>
      <c r="N28" s="105"/>
      <c r="O28" s="105"/>
      <c r="P28" s="104">
        <f t="shared" si="3"/>
        <v>50000</v>
      </c>
    </row>
    <row r="29" spans="1:16" s="49" customFormat="1" ht="46.5" customHeight="1">
      <c r="A29" s="27" t="s">
        <v>96</v>
      </c>
      <c r="B29" s="83">
        <v>3050</v>
      </c>
      <c r="C29" s="28" t="s">
        <v>97</v>
      </c>
      <c r="D29" s="84" t="s">
        <v>98</v>
      </c>
      <c r="E29" s="104">
        <f t="shared" si="2"/>
        <v>120200</v>
      </c>
      <c r="F29" s="105">
        <v>120200</v>
      </c>
      <c r="G29" s="105"/>
      <c r="H29" s="105"/>
      <c r="I29" s="105"/>
      <c r="J29" s="104"/>
      <c r="K29" s="105"/>
      <c r="L29" s="105"/>
      <c r="M29" s="105"/>
      <c r="N29" s="105"/>
      <c r="O29" s="105"/>
      <c r="P29" s="104">
        <f t="shared" si="3"/>
        <v>120200</v>
      </c>
    </row>
    <row r="30" spans="1:16" s="49" customFormat="1" ht="46.5" customHeight="1">
      <c r="A30" s="27" t="s">
        <v>99</v>
      </c>
      <c r="B30" s="83">
        <v>3090</v>
      </c>
      <c r="C30" s="85">
        <v>1030</v>
      </c>
      <c r="D30" s="84" t="s">
        <v>100</v>
      </c>
      <c r="E30" s="104">
        <f t="shared" si="2"/>
        <v>8372</v>
      </c>
      <c r="F30" s="105">
        <v>8372</v>
      </c>
      <c r="G30" s="105"/>
      <c r="H30" s="105"/>
      <c r="I30" s="105"/>
      <c r="J30" s="104"/>
      <c r="K30" s="105"/>
      <c r="L30" s="105"/>
      <c r="M30" s="105"/>
      <c r="N30" s="105"/>
      <c r="O30" s="105"/>
      <c r="P30" s="104">
        <f t="shared" si="3"/>
        <v>8372</v>
      </c>
    </row>
    <row r="31" spans="1:16" s="49" customFormat="1" ht="67.5" customHeight="1">
      <c r="A31" s="27" t="s">
        <v>110</v>
      </c>
      <c r="B31" s="83">
        <v>3104</v>
      </c>
      <c r="C31" s="85">
        <v>1020</v>
      </c>
      <c r="D31" s="84" t="s">
        <v>111</v>
      </c>
      <c r="E31" s="104">
        <f t="shared" si="2"/>
        <v>7344144</v>
      </c>
      <c r="F31" s="105">
        <v>7344144</v>
      </c>
      <c r="G31" s="105">
        <v>4974078</v>
      </c>
      <c r="H31" s="105">
        <v>570215</v>
      </c>
      <c r="I31" s="105"/>
      <c r="J31" s="104">
        <f>L31+O31</f>
        <v>436770</v>
      </c>
      <c r="K31" s="105"/>
      <c r="L31" s="105">
        <f>344300+92470</f>
        <v>436770</v>
      </c>
      <c r="M31" s="105">
        <v>59400</v>
      </c>
      <c r="N31" s="105"/>
      <c r="O31" s="105"/>
      <c r="P31" s="104">
        <f t="shared" si="3"/>
        <v>7780914</v>
      </c>
    </row>
    <row r="32" spans="1:16" s="49" customFormat="1" ht="102" customHeight="1">
      <c r="A32" s="27" t="s">
        <v>108</v>
      </c>
      <c r="B32" s="83">
        <v>3160</v>
      </c>
      <c r="C32" s="85">
        <v>1010</v>
      </c>
      <c r="D32" s="84" t="s">
        <v>109</v>
      </c>
      <c r="E32" s="104">
        <f t="shared" si="2"/>
        <v>100000</v>
      </c>
      <c r="F32" s="105">
        <v>100000</v>
      </c>
      <c r="G32" s="105"/>
      <c r="H32" s="105"/>
      <c r="I32" s="105"/>
      <c r="J32" s="104"/>
      <c r="K32" s="105"/>
      <c r="L32" s="105"/>
      <c r="M32" s="105"/>
      <c r="N32" s="105"/>
      <c r="O32" s="105"/>
      <c r="P32" s="104">
        <f t="shared" si="3"/>
        <v>100000</v>
      </c>
    </row>
    <row r="33" spans="1:16" s="49" customFormat="1" ht="63" customHeight="1">
      <c r="A33" s="86" t="s">
        <v>101</v>
      </c>
      <c r="B33" s="83">
        <v>3171</v>
      </c>
      <c r="C33" s="85">
        <v>1010</v>
      </c>
      <c r="D33" s="84" t="s">
        <v>122</v>
      </c>
      <c r="E33" s="104">
        <f t="shared" si="2"/>
        <v>14020</v>
      </c>
      <c r="F33" s="105">
        <v>14020</v>
      </c>
      <c r="G33" s="105"/>
      <c r="H33" s="105"/>
      <c r="I33" s="105"/>
      <c r="J33" s="104"/>
      <c r="K33" s="105"/>
      <c r="L33" s="105"/>
      <c r="M33" s="105"/>
      <c r="N33" s="105"/>
      <c r="O33" s="105"/>
      <c r="P33" s="104">
        <f t="shared" si="3"/>
        <v>14020</v>
      </c>
    </row>
    <row r="34" spans="1:16" s="49" customFormat="1" ht="87.75" customHeight="1">
      <c r="A34" s="27" t="s">
        <v>47</v>
      </c>
      <c r="B34" s="27">
        <v>3180</v>
      </c>
      <c r="C34" s="28" t="s">
        <v>38</v>
      </c>
      <c r="D34" s="29" t="s">
        <v>46</v>
      </c>
      <c r="E34" s="104">
        <f>F34+I34</f>
        <v>45000</v>
      </c>
      <c r="F34" s="105">
        <v>45000</v>
      </c>
      <c r="G34" s="105"/>
      <c r="H34" s="105"/>
      <c r="I34" s="105"/>
      <c r="J34" s="104"/>
      <c r="K34" s="106"/>
      <c r="L34" s="105"/>
      <c r="M34" s="105"/>
      <c r="N34" s="105"/>
      <c r="O34" s="105"/>
      <c r="P34" s="104">
        <f>E34+J34</f>
        <v>45000</v>
      </c>
    </row>
    <row r="35" spans="1:16" s="49" customFormat="1" ht="34.5" customHeight="1">
      <c r="A35" s="24" t="s">
        <v>154</v>
      </c>
      <c r="B35" s="24" t="s">
        <v>155</v>
      </c>
      <c r="C35" s="17" t="s">
        <v>156</v>
      </c>
      <c r="D35" s="25" t="s">
        <v>157</v>
      </c>
      <c r="E35" s="104">
        <f>F35+I35</f>
        <v>255000</v>
      </c>
      <c r="F35" s="105">
        <v>255000</v>
      </c>
      <c r="G35" s="105">
        <v>209000</v>
      </c>
      <c r="H35" s="105"/>
      <c r="I35" s="105"/>
      <c r="J35" s="104"/>
      <c r="K35" s="106"/>
      <c r="L35" s="105"/>
      <c r="M35" s="105"/>
      <c r="N35" s="105"/>
      <c r="O35" s="105"/>
      <c r="P35" s="104">
        <f>E35+J35</f>
        <v>255000</v>
      </c>
    </row>
    <row r="36" spans="1:16" s="49" customFormat="1" ht="25.5">
      <c r="A36" s="24" t="s">
        <v>77</v>
      </c>
      <c r="B36" s="24" t="s">
        <v>78</v>
      </c>
      <c r="C36" s="17" t="s">
        <v>16</v>
      </c>
      <c r="D36" s="25" t="s">
        <v>35</v>
      </c>
      <c r="E36" s="104">
        <f>I36+F36</f>
        <v>651072</v>
      </c>
      <c r="F36" s="105">
        <f>178072+323000+150000</f>
        <v>651072</v>
      </c>
      <c r="G36" s="105"/>
      <c r="H36" s="105"/>
      <c r="I36" s="105"/>
      <c r="J36" s="104"/>
      <c r="K36" s="106"/>
      <c r="L36" s="105"/>
      <c r="M36" s="105"/>
      <c r="N36" s="105"/>
      <c r="O36" s="105"/>
      <c r="P36" s="104">
        <f aca="true" t="shared" si="4" ref="P36:P48">E36+J36</f>
        <v>651072</v>
      </c>
    </row>
    <row r="37" spans="1:16" s="49" customFormat="1" ht="12.75" customHeight="1">
      <c r="A37" s="33"/>
      <c r="B37" s="33"/>
      <c r="C37" s="34"/>
      <c r="D37" s="37"/>
      <c r="E37" s="104"/>
      <c r="F37" s="105"/>
      <c r="G37" s="105"/>
      <c r="H37" s="105"/>
      <c r="I37" s="105"/>
      <c r="J37" s="104"/>
      <c r="K37" s="106"/>
      <c r="L37" s="105"/>
      <c r="M37" s="105"/>
      <c r="N37" s="105"/>
      <c r="O37" s="105"/>
      <c r="P37" s="104"/>
    </row>
    <row r="38" spans="1:16" s="49" customFormat="1" ht="33.75" customHeight="1">
      <c r="A38" s="33" t="s">
        <v>72</v>
      </c>
      <c r="B38" s="33">
        <v>3242</v>
      </c>
      <c r="C38" s="34" t="s">
        <v>17</v>
      </c>
      <c r="D38" s="36" t="s">
        <v>71</v>
      </c>
      <c r="E38" s="104">
        <f>F38+I38</f>
        <v>324545</v>
      </c>
      <c r="F38" s="105">
        <f>307000+17545</f>
        <v>324545</v>
      </c>
      <c r="G38" s="105">
        <v>0</v>
      </c>
      <c r="H38" s="105">
        <v>0</v>
      </c>
      <c r="I38" s="105">
        <v>0</v>
      </c>
      <c r="J38" s="104">
        <v>0</v>
      </c>
      <c r="K38" s="106"/>
      <c r="L38" s="105">
        <v>0</v>
      </c>
      <c r="M38" s="105">
        <v>0</v>
      </c>
      <c r="N38" s="105">
        <v>0</v>
      </c>
      <c r="O38" s="105">
        <v>0</v>
      </c>
      <c r="P38" s="104">
        <f t="shared" si="4"/>
        <v>324545</v>
      </c>
    </row>
    <row r="39" spans="1:16" s="49" customFormat="1" ht="12.75" customHeight="1">
      <c r="A39" s="33"/>
      <c r="B39" s="33"/>
      <c r="C39" s="34"/>
      <c r="D39" s="36"/>
      <c r="E39" s="104"/>
      <c r="F39" s="105"/>
      <c r="G39" s="105"/>
      <c r="H39" s="105"/>
      <c r="I39" s="105"/>
      <c r="J39" s="104"/>
      <c r="K39" s="106"/>
      <c r="L39" s="105"/>
      <c r="M39" s="105"/>
      <c r="N39" s="105"/>
      <c r="O39" s="105"/>
      <c r="P39" s="104"/>
    </row>
    <row r="40" spans="1:16" s="49" customFormat="1" ht="2.25" customHeight="1">
      <c r="A40" s="33"/>
      <c r="B40" s="33"/>
      <c r="C40" s="34"/>
      <c r="D40" s="37"/>
      <c r="E40" s="104"/>
      <c r="F40" s="105"/>
      <c r="G40" s="105"/>
      <c r="H40" s="105"/>
      <c r="I40" s="105"/>
      <c r="J40" s="104"/>
      <c r="K40" s="106"/>
      <c r="L40" s="105"/>
      <c r="M40" s="105"/>
      <c r="N40" s="105"/>
      <c r="O40" s="105"/>
      <c r="P40" s="104"/>
    </row>
    <row r="41" spans="1:16" s="49" customFormat="1" ht="22.5" customHeight="1">
      <c r="A41" s="33" t="s">
        <v>73</v>
      </c>
      <c r="B41" s="33">
        <v>4082</v>
      </c>
      <c r="C41" s="62" t="s">
        <v>19</v>
      </c>
      <c r="D41" s="36" t="s">
        <v>74</v>
      </c>
      <c r="E41" s="104">
        <f>F41</f>
        <v>40000</v>
      </c>
      <c r="F41" s="105">
        <f>50000-10000</f>
        <v>40000</v>
      </c>
      <c r="G41" s="105"/>
      <c r="H41" s="105"/>
      <c r="I41" s="105"/>
      <c r="J41" s="104"/>
      <c r="K41" s="106"/>
      <c r="L41" s="105"/>
      <c r="M41" s="105"/>
      <c r="N41" s="105"/>
      <c r="O41" s="105"/>
      <c r="P41" s="104">
        <f>E41+J41</f>
        <v>40000</v>
      </c>
    </row>
    <row r="42" spans="1:16" s="49" customFormat="1" ht="36.75" customHeight="1">
      <c r="A42" s="33" t="s">
        <v>83</v>
      </c>
      <c r="B42" s="33">
        <v>6013</v>
      </c>
      <c r="C42" s="34" t="s">
        <v>21</v>
      </c>
      <c r="D42" s="36" t="s">
        <v>84</v>
      </c>
      <c r="E42" s="104">
        <f>F42</f>
        <v>300000</v>
      </c>
      <c r="F42" s="105">
        <v>300000</v>
      </c>
      <c r="G42" s="105"/>
      <c r="H42" s="105"/>
      <c r="I42" s="105"/>
      <c r="J42" s="104">
        <f>L42+O42</f>
        <v>0</v>
      </c>
      <c r="K42" s="106"/>
      <c r="L42" s="106"/>
      <c r="M42" s="106"/>
      <c r="N42" s="106"/>
      <c r="O42" s="106"/>
      <c r="P42" s="104">
        <f>E42+J42</f>
        <v>300000</v>
      </c>
    </row>
    <row r="43" spans="1:16" s="49" customFormat="1" ht="32.25" customHeight="1">
      <c r="A43" s="33" t="s">
        <v>48</v>
      </c>
      <c r="B43" s="33" t="s">
        <v>49</v>
      </c>
      <c r="C43" s="34" t="s">
        <v>21</v>
      </c>
      <c r="D43" s="36" t="s">
        <v>50</v>
      </c>
      <c r="E43" s="104">
        <f>F43+I43</f>
        <v>15584747</v>
      </c>
      <c r="F43" s="105">
        <v>15584747</v>
      </c>
      <c r="G43" s="105"/>
      <c r="H43" s="105">
        <v>2609747</v>
      </c>
      <c r="I43" s="105">
        <v>0</v>
      </c>
      <c r="J43" s="104">
        <f>L43+O43</f>
        <v>0</v>
      </c>
      <c r="K43" s="106"/>
      <c r="L43" s="105"/>
      <c r="M43" s="105"/>
      <c r="N43" s="105"/>
      <c r="O43" s="105"/>
      <c r="P43" s="104">
        <f t="shared" si="4"/>
        <v>15584747</v>
      </c>
    </row>
    <row r="44" spans="1:16" s="49" customFormat="1" ht="34.5" customHeight="1">
      <c r="A44" s="33" t="s">
        <v>54</v>
      </c>
      <c r="B44" s="33" t="s">
        <v>55</v>
      </c>
      <c r="C44" s="34" t="s">
        <v>56</v>
      </c>
      <c r="D44" s="36" t="s">
        <v>57</v>
      </c>
      <c r="E44" s="104">
        <f>F44+I44</f>
        <v>55000</v>
      </c>
      <c r="F44" s="105">
        <v>55000</v>
      </c>
      <c r="G44" s="107"/>
      <c r="H44" s="107"/>
      <c r="I44" s="107"/>
      <c r="J44" s="104">
        <f>L44+O44</f>
        <v>0</v>
      </c>
      <c r="K44" s="108"/>
      <c r="L44" s="107"/>
      <c r="M44" s="107"/>
      <c r="N44" s="107"/>
      <c r="O44" s="107"/>
      <c r="P44" s="104">
        <f t="shared" si="4"/>
        <v>55000</v>
      </c>
    </row>
    <row r="45" spans="1:16" s="49" customFormat="1" ht="34.5" customHeight="1">
      <c r="A45" s="127" t="s">
        <v>163</v>
      </c>
      <c r="B45" s="128">
        <v>7680</v>
      </c>
      <c r="C45" s="129" t="s">
        <v>161</v>
      </c>
      <c r="D45" s="130" t="s">
        <v>162</v>
      </c>
      <c r="E45" s="106">
        <f>F45+I45</f>
        <v>42200</v>
      </c>
      <c r="F45" s="106">
        <v>42200</v>
      </c>
      <c r="G45" s="108"/>
      <c r="H45" s="108"/>
      <c r="I45" s="108"/>
      <c r="J45" s="106"/>
      <c r="K45" s="108"/>
      <c r="L45" s="108"/>
      <c r="M45" s="108"/>
      <c r="N45" s="108"/>
      <c r="O45" s="108"/>
      <c r="P45" s="104">
        <f t="shared" si="4"/>
        <v>42200</v>
      </c>
    </row>
    <row r="46" spans="1:16" s="49" customFormat="1" ht="43.5" customHeight="1">
      <c r="A46" s="33" t="s">
        <v>151</v>
      </c>
      <c r="B46" s="100">
        <v>8110</v>
      </c>
      <c r="C46" s="58" t="s">
        <v>152</v>
      </c>
      <c r="D46" s="84" t="s">
        <v>153</v>
      </c>
      <c r="E46" s="104">
        <f>F46+I46</f>
        <v>160000</v>
      </c>
      <c r="F46" s="105">
        <v>160000</v>
      </c>
      <c r="G46" s="107"/>
      <c r="H46" s="107"/>
      <c r="I46" s="107"/>
      <c r="J46" s="104"/>
      <c r="K46" s="106"/>
      <c r="L46" s="105"/>
      <c r="M46" s="105"/>
      <c r="N46" s="105"/>
      <c r="O46" s="105"/>
      <c r="P46" s="104">
        <f t="shared" si="4"/>
        <v>160000</v>
      </c>
    </row>
    <row r="47" spans="1:16" s="49" customFormat="1" ht="25.5">
      <c r="A47" s="33" t="s">
        <v>51</v>
      </c>
      <c r="B47" s="53">
        <v>8230</v>
      </c>
      <c r="C47" s="60" t="s">
        <v>52</v>
      </c>
      <c r="D47" s="72" t="s">
        <v>53</v>
      </c>
      <c r="E47" s="104">
        <f>F47+I47</f>
        <v>2392738</v>
      </c>
      <c r="F47" s="105">
        <v>2392738</v>
      </c>
      <c r="G47" s="105">
        <v>1765943</v>
      </c>
      <c r="H47" s="105">
        <v>30612</v>
      </c>
      <c r="I47" s="105"/>
      <c r="J47" s="104"/>
      <c r="K47" s="106"/>
      <c r="L47" s="105"/>
      <c r="M47" s="105"/>
      <c r="N47" s="105"/>
      <c r="O47" s="105"/>
      <c r="P47" s="104">
        <f t="shared" si="4"/>
        <v>2392738</v>
      </c>
    </row>
    <row r="48" spans="1:16" s="49" customFormat="1" ht="39.75" customHeight="1">
      <c r="A48" s="33" t="s">
        <v>58</v>
      </c>
      <c r="B48" s="53">
        <v>8340</v>
      </c>
      <c r="C48" s="60" t="s">
        <v>24</v>
      </c>
      <c r="D48" s="59" t="s">
        <v>59</v>
      </c>
      <c r="E48" s="104"/>
      <c r="F48" s="105"/>
      <c r="G48" s="105"/>
      <c r="H48" s="105"/>
      <c r="I48" s="105"/>
      <c r="J48" s="109">
        <f>L48+O48</f>
        <v>34000</v>
      </c>
      <c r="K48" s="110"/>
      <c r="L48" s="105">
        <v>34000</v>
      </c>
      <c r="M48" s="105"/>
      <c r="N48" s="105"/>
      <c r="O48" s="105"/>
      <c r="P48" s="104">
        <f t="shared" si="4"/>
        <v>34000</v>
      </c>
    </row>
    <row r="49" spans="1:16" s="49" customFormat="1" ht="12.75">
      <c r="A49" s="38"/>
      <c r="B49" s="39" t="s">
        <v>25</v>
      </c>
      <c r="C49" s="40"/>
      <c r="D49" s="35" t="s">
        <v>34</v>
      </c>
      <c r="E49" s="104">
        <f>F49+I49</f>
        <v>66895944</v>
      </c>
      <c r="F49" s="104">
        <f>F17+F25+F41+F42+F43+F44+F47+F48+F24+F21+F19+F18+F20+F46+F45</f>
        <v>66895944</v>
      </c>
      <c r="G49" s="104">
        <f>G17+G25+G41+G42+G43+G44+G47+G48+G24+G21+G19+G18+G20+G46</f>
        <v>26445777</v>
      </c>
      <c r="H49" s="104">
        <f>H17+H25+H41+H42+H43+H44+H47+H48+H24+H21+H19+H18+H20+H46</f>
        <v>5115274</v>
      </c>
      <c r="I49" s="104">
        <f>I17+I25+I41+I42+I43+I44+I47+I48+I24+I21+I19+I18+I20+I46</f>
        <v>0</v>
      </c>
      <c r="J49" s="104">
        <f>L49+O49</f>
        <v>470770</v>
      </c>
      <c r="K49" s="104">
        <f>K17+K25+K41+K42+K43+K44+K47+K48+K24+K21+K19+K18+K20+K46</f>
        <v>0</v>
      </c>
      <c r="L49" s="104">
        <f>L17+L25+L41+L42+L43+L44+L47+L48+L24+L21+L19+L18+L20+L46</f>
        <v>470770</v>
      </c>
      <c r="M49" s="104">
        <f>M17+M25+M41+M42+M43+M44+M47+M48+M24+M21+M19+M18+M20+M46</f>
        <v>59400</v>
      </c>
      <c r="N49" s="104">
        <f>N17+N25+N41+N42+N43+N44+N47+N48+N24+N21+N19+N18+N20+N46</f>
        <v>0</v>
      </c>
      <c r="O49" s="104">
        <f>O17+O25+O41+O42+O43+O44+O47+O48+O24+O21+O19+O18+O20+O46</f>
        <v>0</v>
      </c>
      <c r="P49" s="104">
        <f>E49+J49</f>
        <v>67366714</v>
      </c>
    </row>
    <row r="50" spans="1:17" ht="39.75" customHeight="1">
      <c r="A50" s="14" t="s">
        <v>60</v>
      </c>
      <c r="B50" s="14"/>
      <c r="C50" s="15"/>
      <c r="D50" s="16" t="s">
        <v>32</v>
      </c>
      <c r="E50" s="111"/>
      <c r="F50" s="111"/>
      <c r="G50" s="111"/>
      <c r="H50" s="111"/>
      <c r="I50" s="111"/>
      <c r="J50" s="111"/>
      <c r="K50" s="112"/>
      <c r="L50" s="111"/>
      <c r="M50" s="111"/>
      <c r="N50" s="111"/>
      <c r="O50" s="111"/>
      <c r="P50" s="113"/>
      <c r="Q50" s="99">
        <f>F49+F71+F82+F87+E86</f>
        <v>217977872</v>
      </c>
    </row>
    <row r="51" spans="1:16" ht="38.25">
      <c r="A51" s="14" t="s">
        <v>61</v>
      </c>
      <c r="B51" s="14"/>
      <c r="C51" s="15"/>
      <c r="D51" s="16" t="s">
        <v>32</v>
      </c>
      <c r="E51" s="111"/>
      <c r="F51" s="111"/>
      <c r="G51" s="111"/>
      <c r="H51" s="111"/>
      <c r="I51" s="111"/>
      <c r="J51" s="111"/>
      <c r="K51" s="112"/>
      <c r="L51" s="111"/>
      <c r="M51" s="111"/>
      <c r="N51" s="111"/>
      <c r="O51" s="111"/>
      <c r="P51" s="113"/>
    </row>
    <row r="52" spans="1:16" s="49" customFormat="1" ht="53.25" customHeight="1">
      <c r="A52" s="14" t="s">
        <v>62</v>
      </c>
      <c r="B52" s="24" t="s">
        <v>42</v>
      </c>
      <c r="C52" s="15" t="s">
        <v>12</v>
      </c>
      <c r="D52" s="47" t="s">
        <v>132</v>
      </c>
      <c r="E52" s="114">
        <f aca="true" t="shared" si="5" ref="E52:E59">F52+I52</f>
        <v>1156575</v>
      </c>
      <c r="F52" s="114">
        <v>1156575</v>
      </c>
      <c r="G52" s="114">
        <v>946062</v>
      </c>
      <c r="H52" s="114">
        <v>0</v>
      </c>
      <c r="I52" s="114"/>
      <c r="J52" s="114">
        <f aca="true" t="shared" si="6" ref="J52:J59">L52+O52</f>
        <v>0</v>
      </c>
      <c r="K52" s="115"/>
      <c r="L52" s="114"/>
      <c r="M52" s="114"/>
      <c r="N52" s="114"/>
      <c r="O52" s="114"/>
      <c r="P52" s="114">
        <f aca="true" t="shared" si="7" ref="P52:P67">J52+E52</f>
        <v>1156575</v>
      </c>
    </row>
    <row r="53" spans="1:16" s="49" customFormat="1" ht="19.5" customHeight="1">
      <c r="A53" s="14" t="s">
        <v>63</v>
      </c>
      <c r="B53" s="24"/>
      <c r="C53" s="17"/>
      <c r="D53" s="18" t="s">
        <v>28</v>
      </c>
      <c r="E53" s="114">
        <f t="shared" si="5"/>
        <v>128889702</v>
      </c>
      <c r="F53" s="114">
        <f>F54+F59+F60+F61+F63+F55+F64+F58+F65</f>
        <v>128889702</v>
      </c>
      <c r="G53" s="114">
        <f>G54+G59+G60+G61+G63+G55+G64+G58+G65</f>
        <v>90172239</v>
      </c>
      <c r="H53" s="114">
        <f>H54+H59+H60+H61+H63+H55+H64+H58+H65</f>
        <v>13129712</v>
      </c>
      <c r="I53" s="114">
        <f>I54+I59+I60+I61+I63+I55+I64+I58+I65</f>
        <v>0</v>
      </c>
      <c r="J53" s="114">
        <f t="shared" si="6"/>
        <v>2118319</v>
      </c>
      <c r="K53" s="114">
        <f>K54+K59+K60+K61+K63+K55+K64</f>
        <v>0</v>
      </c>
      <c r="L53" s="114">
        <f>L54+L59+L60+L61+L63+L55+L64</f>
        <v>2118319</v>
      </c>
      <c r="M53" s="114">
        <f>M54+M59+M60+M61+M63+M55+M64</f>
        <v>0</v>
      </c>
      <c r="N53" s="114">
        <f>N54+N59+N60+N61+N63+N55+N64</f>
        <v>0</v>
      </c>
      <c r="O53" s="114">
        <f>O54+O59+O60+O61+O63+O55+O64</f>
        <v>0</v>
      </c>
      <c r="P53" s="114">
        <f t="shared" si="7"/>
        <v>131008021</v>
      </c>
    </row>
    <row r="54" spans="1:16" s="49" customFormat="1" ht="24.75" customHeight="1">
      <c r="A54" s="14" t="s">
        <v>64</v>
      </c>
      <c r="B54" s="24" t="s">
        <v>14</v>
      </c>
      <c r="C54" s="17" t="s">
        <v>13</v>
      </c>
      <c r="D54" s="19" t="s">
        <v>65</v>
      </c>
      <c r="E54" s="114">
        <f t="shared" si="5"/>
        <v>29064530</v>
      </c>
      <c r="F54" s="114">
        <v>29064530</v>
      </c>
      <c r="G54" s="114">
        <v>20101128</v>
      </c>
      <c r="H54" s="114">
        <v>2704962</v>
      </c>
      <c r="I54" s="114"/>
      <c r="J54" s="114">
        <f t="shared" si="6"/>
        <v>1001424</v>
      </c>
      <c r="K54" s="115"/>
      <c r="L54" s="114">
        <v>1001424</v>
      </c>
      <c r="M54" s="111"/>
      <c r="N54" s="111"/>
      <c r="O54" s="114"/>
      <c r="P54" s="114">
        <f>J54+E54</f>
        <v>30065954</v>
      </c>
    </row>
    <row r="55" spans="1:16" s="49" customFormat="1" ht="42.75" customHeight="1">
      <c r="A55" s="14" t="s">
        <v>133</v>
      </c>
      <c r="B55" s="24" t="s">
        <v>134</v>
      </c>
      <c r="C55" s="17" t="s">
        <v>39</v>
      </c>
      <c r="D55" s="19" t="s">
        <v>171</v>
      </c>
      <c r="E55" s="114">
        <f t="shared" si="5"/>
        <v>31458705</v>
      </c>
      <c r="F55" s="114">
        <f>29771465+1687240</f>
        <v>31458705</v>
      </c>
      <c r="G55" s="114">
        <f>15472641+325200</f>
        <v>15797841</v>
      </c>
      <c r="H55" s="114">
        <f>8857101+990440</f>
        <v>9847541</v>
      </c>
      <c r="I55" s="114"/>
      <c r="J55" s="114">
        <f t="shared" si="6"/>
        <v>1116895</v>
      </c>
      <c r="K55" s="115"/>
      <c r="L55" s="114">
        <v>1116895</v>
      </c>
      <c r="M55" s="114"/>
      <c r="N55" s="114"/>
      <c r="O55" s="114"/>
      <c r="P55" s="114">
        <f t="shared" si="7"/>
        <v>32575600</v>
      </c>
    </row>
    <row r="56" spans="1:16" s="49" customFormat="1" ht="18" customHeight="1">
      <c r="A56" s="14"/>
      <c r="B56" s="24"/>
      <c r="C56" s="17"/>
      <c r="D56" s="19" t="s">
        <v>172</v>
      </c>
      <c r="E56" s="114"/>
      <c r="F56" s="114"/>
      <c r="G56" s="114"/>
      <c r="H56" s="114"/>
      <c r="I56" s="114"/>
      <c r="J56" s="114"/>
      <c r="K56" s="115"/>
      <c r="L56" s="114"/>
      <c r="M56" s="114"/>
      <c r="N56" s="114"/>
      <c r="O56" s="114"/>
      <c r="P56" s="114"/>
    </row>
    <row r="57" spans="1:16" s="49" customFormat="1" ht="99" customHeight="1">
      <c r="A57" s="14"/>
      <c r="B57" s="24"/>
      <c r="C57" s="17"/>
      <c r="D57" s="19" t="s">
        <v>173</v>
      </c>
      <c r="E57" s="114">
        <f t="shared" si="5"/>
        <v>1687240</v>
      </c>
      <c r="F57" s="114">
        <v>1687240</v>
      </c>
      <c r="G57" s="114">
        <v>325200</v>
      </c>
      <c r="H57" s="114">
        <v>990440</v>
      </c>
      <c r="I57" s="114"/>
      <c r="J57" s="114"/>
      <c r="K57" s="115"/>
      <c r="L57" s="114"/>
      <c r="M57" s="114"/>
      <c r="N57" s="114"/>
      <c r="O57" s="114"/>
      <c r="P57" s="114">
        <f t="shared" si="7"/>
        <v>1687240</v>
      </c>
    </row>
    <row r="58" spans="1:16" s="49" customFormat="1" ht="46.5" customHeight="1">
      <c r="A58" s="14" t="s">
        <v>166</v>
      </c>
      <c r="B58" s="24" t="s">
        <v>167</v>
      </c>
      <c r="C58" s="17" t="s">
        <v>39</v>
      </c>
      <c r="D58" s="19" t="s">
        <v>165</v>
      </c>
      <c r="E58" s="114">
        <f t="shared" si="5"/>
        <v>57261900</v>
      </c>
      <c r="F58" s="114">
        <v>57261900</v>
      </c>
      <c r="G58" s="114">
        <v>46935984</v>
      </c>
      <c r="H58" s="114"/>
      <c r="I58" s="114"/>
      <c r="J58" s="114"/>
      <c r="K58" s="115"/>
      <c r="L58" s="114"/>
      <c r="M58" s="114"/>
      <c r="N58" s="114"/>
      <c r="O58" s="114"/>
      <c r="P58" s="114"/>
    </row>
    <row r="59" spans="1:16" s="49" customFormat="1" ht="50.25" customHeight="1">
      <c r="A59" s="14" t="s">
        <v>135</v>
      </c>
      <c r="B59" s="24" t="s">
        <v>97</v>
      </c>
      <c r="C59" s="17" t="s">
        <v>40</v>
      </c>
      <c r="D59" s="19" t="s">
        <v>89</v>
      </c>
      <c r="E59" s="116">
        <f t="shared" si="5"/>
        <v>3735981</v>
      </c>
      <c r="F59" s="116">
        <v>3735981</v>
      </c>
      <c r="G59" s="116">
        <v>2673752</v>
      </c>
      <c r="H59" s="116">
        <v>382780</v>
      </c>
      <c r="I59" s="116"/>
      <c r="J59" s="114">
        <f t="shared" si="6"/>
        <v>0</v>
      </c>
      <c r="K59" s="115"/>
      <c r="L59" s="114"/>
      <c r="M59" s="114"/>
      <c r="N59" s="114"/>
      <c r="O59" s="114"/>
      <c r="P59" s="114">
        <f t="shared" si="7"/>
        <v>3735981</v>
      </c>
    </row>
    <row r="60" spans="1:16" s="49" customFormat="1" ht="6.75" customHeight="1">
      <c r="A60" s="14"/>
      <c r="B60" s="24"/>
      <c r="C60" s="17"/>
      <c r="D60" s="19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</row>
    <row r="61" spans="1:16" s="49" customFormat="1" ht="34.5" customHeight="1">
      <c r="A61" s="14" t="s">
        <v>136</v>
      </c>
      <c r="B61" s="24" t="s">
        <v>137</v>
      </c>
      <c r="C61" s="17" t="s">
        <v>15</v>
      </c>
      <c r="D61" s="19" t="s">
        <v>75</v>
      </c>
      <c r="E61" s="114">
        <f>F61+I61</f>
        <v>4361778</v>
      </c>
      <c r="F61" s="114">
        <v>4361778</v>
      </c>
      <c r="G61" s="114">
        <v>3377384</v>
      </c>
      <c r="H61" s="114">
        <v>110294</v>
      </c>
      <c r="I61" s="114"/>
      <c r="J61" s="114">
        <f>L61+O61</f>
        <v>0</v>
      </c>
      <c r="K61" s="115"/>
      <c r="L61" s="114"/>
      <c r="M61" s="114"/>
      <c r="N61" s="114"/>
      <c r="O61" s="114"/>
      <c r="P61" s="114">
        <f t="shared" si="7"/>
        <v>4361778</v>
      </c>
    </row>
    <row r="62" spans="1:16" s="49" customFormat="1" ht="12.75">
      <c r="A62" s="14"/>
      <c r="B62" s="24"/>
      <c r="C62" s="17"/>
      <c r="D62" s="19"/>
      <c r="E62" s="114"/>
      <c r="F62" s="114"/>
      <c r="G62" s="114"/>
      <c r="H62" s="114"/>
      <c r="I62" s="114"/>
      <c r="J62" s="114"/>
      <c r="K62" s="115"/>
      <c r="L62" s="114"/>
      <c r="M62" s="114"/>
      <c r="N62" s="114"/>
      <c r="O62" s="114"/>
      <c r="P62" s="114"/>
    </row>
    <row r="63" spans="1:16" s="49" customFormat="1" ht="12.75">
      <c r="A63" s="14" t="s">
        <v>138</v>
      </c>
      <c r="B63" s="24" t="s">
        <v>139</v>
      </c>
      <c r="C63" s="17" t="s">
        <v>15</v>
      </c>
      <c r="D63" s="19" t="s">
        <v>76</v>
      </c>
      <c r="E63" s="114">
        <f>F63+I63</f>
        <v>1304814</v>
      </c>
      <c r="F63" s="114">
        <v>1304814</v>
      </c>
      <c r="G63" s="114"/>
      <c r="H63" s="114"/>
      <c r="I63" s="114"/>
      <c r="J63" s="114"/>
      <c r="K63" s="115"/>
      <c r="L63" s="114"/>
      <c r="M63" s="114"/>
      <c r="N63" s="114"/>
      <c r="O63" s="114"/>
      <c r="P63" s="114">
        <f t="shared" si="7"/>
        <v>1304814</v>
      </c>
    </row>
    <row r="64" spans="1:16" s="49" customFormat="1" ht="50.25" customHeight="1">
      <c r="A64" s="14" t="s">
        <v>140</v>
      </c>
      <c r="B64" s="24" t="s">
        <v>141</v>
      </c>
      <c r="C64" s="17" t="s">
        <v>15</v>
      </c>
      <c r="D64" s="19" t="s">
        <v>142</v>
      </c>
      <c r="E64" s="114">
        <f>F64+I64</f>
        <v>342016</v>
      </c>
      <c r="F64" s="114">
        <v>342016</v>
      </c>
      <c r="G64" s="114">
        <v>171414</v>
      </c>
      <c r="H64" s="114">
        <v>84135</v>
      </c>
      <c r="I64" s="114"/>
      <c r="J64" s="114"/>
      <c r="K64" s="115"/>
      <c r="L64" s="114"/>
      <c r="M64" s="114"/>
      <c r="N64" s="114"/>
      <c r="O64" s="114"/>
      <c r="P64" s="114">
        <f t="shared" si="7"/>
        <v>342016</v>
      </c>
    </row>
    <row r="65" spans="1:16" s="49" customFormat="1" ht="50.25" customHeight="1">
      <c r="A65" s="14" t="s">
        <v>168</v>
      </c>
      <c r="B65" s="24" t="s">
        <v>169</v>
      </c>
      <c r="C65" s="17" t="s">
        <v>15</v>
      </c>
      <c r="D65" s="19" t="s">
        <v>170</v>
      </c>
      <c r="E65" s="114">
        <f>F65+I65</f>
        <v>1359978</v>
      </c>
      <c r="F65" s="114">
        <v>1359978</v>
      </c>
      <c r="G65" s="114">
        <v>1114736</v>
      </c>
      <c r="H65" s="114"/>
      <c r="I65" s="114"/>
      <c r="J65" s="114"/>
      <c r="K65" s="115"/>
      <c r="L65" s="114"/>
      <c r="M65" s="114"/>
      <c r="N65" s="114"/>
      <c r="O65" s="114"/>
      <c r="P65" s="114"/>
    </row>
    <row r="66" spans="1:18" s="49" customFormat="1" ht="40.5" customHeight="1">
      <c r="A66" s="14" t="s">
        <v>147</v>
      </c>
      <c r="B66" s="24" t="s">
        <v>148</v>
      </c>
      <c r="C66" s="17" t="s">
        <v>143</v>
      </c>
      <c r="D66" s="19" t="s">
        <v>149</v>
      </c>
      <c r="E66" s="114">
        <f>F66+I66</f>
        <v>5000</v>
      </c>
      <c r="F66" s="114">
        <v>5000</v>
      </c>
      <c r="G66" s="114"/>
      <c r="H66" s="114"/>
      <c r="I66" s="114"/>
      <c r="J66" s="114"/>
      <c r="K66" s="115"/>
      <c r="L66" s="114"/>
      <c r="M66" s="114"/>
      <c r="N66" s="114"/>
      <c r="O66" s="114"/>
      <c r="P66" s="114">
        <f t="shared" si="7"/>
        <v>5000</v>
      </c>
      <c r="Q66" s="92"/>
      <c r="R66" s="92"/>
    </row>
    <row r="67" spans="1:16" s="49" customFormat="1" ht="54" customHeight="1">
      <c r="A67" s="41" t="s">
        <v>66</v>
      </c>
      <c r="B67" s="27">
        <v>5031</v>
      </c>
      <c r="C67" s="28" t="s">
        <v>20</v>
      </c>
      <c r="D67" s="29" t="s">
        <v>41</v>
      </c>
      <c r="E67" s="116">
        <f>F67+I67</f>
        <v>3216504</v>
      </c>
      <c r="F67" s="116">
        <v>3216504</v>
      </c>
      <c r="G67" s="116">
        <v>2501831</v>
      </c>
      <c r="H67" s="116">
        <v>139715</v>
      </c>
      <c r="I67" s="114"/>
      <c r="J67" s="114">
        <f>L67+O67</f>
        <v>0</v>
      </c>
      <c r="K67" s="115"/>
      <c r="L67" s="114"/>
      <c r="M67" s="114"/>
      <c r="N67" s="114"/>
      <c r="O67" s="114"/>
      <c r="P67" s="114">
        <f t="shared" si="7"/>
        <v>3216504</v>
      </c>
    </row>
    <row r="68" spans="1:16" s="49" customFormat="1" ht="9.75" customHeight="1">
      <c r="A68" s="41"/>
      <c r="B68" s="27"/>
      <c r="C68" s="48"/>
      <c r="D68" s="29"/>
      <c r="E68" s="114"/>
      <c r="F68" s="114"/>
      <c r="G68" s="114"/>
      <c r="H68" s="114"/>
      <c r="I68" s="114"/>
      <c r="J68" s="114"/>
      <c r="K68" s="115"/>
      <c r="L68" s="114"/>
      <c r="M68" s="114"/>
      <c r="N68" s="114"/>
      <c r="O68" s="114"/>
      <c r="P68" s="114"/>
    </row>
    <row r="69" spans="1:21" s="49" customFormat="1" ht="72" customHeight="1">
      <c r="A69" s="41" t="s">
        <v>67</v>
      </c>
      <c r="B69" s="27">
        <v>5061</v>
      </c>
      <c r="C69" s="28" t="s">
        <v>20</v>
      </c>
      <c r="D69" s="29" t="s">
        <v>26</v>
      </c>
      <c r="E69" s="114">
        <f>F69+I69</f>
        <v>70000</v>
      </c>
      <c r="F69" s="114">
        <v>70000</v>
      </c>
      <c r="G69" s="114"/>
      <c r="H69" s="114"/>
      <c r="I69" s="114"/>
      <c r="J69" s="114">
        <f>L69+O69</f>
        <v>0</v>
      </c>
      <c r="K69" s="115"/>
      <c r="L69" s="114"/>
      <c r="M69" s="114"/>
      <c r="N69" s="114"/>
      <c r="O69" s="114"/>
      <c r="P69" s="114">
        <f>J69+E69</f>
        <v>70000</v>
      </c>
      <c r="R69" s="93" t="s">
        <v>144</v>
      </c>
      <c r="S69" s="93" t="s">
        <v>145</v>
      </c>
      <c r="T69" s="94" t="s">
        <v>130</v>
      </c>
      <c r="U69" s="95" t="s">
        <v>146</v>
      </c>
    </row>
    <row r="70" spans="1:21" s="49" customFormat="1" ht="14.25" customHeight="1">
      <c r="A70" s="41"/>
      <c r="B70" s="27"/>
      <c r="C70" s="28"/>
      <c r="D70" s="84"/>
      <c r="E70" s="114"/>
      <c r="F70" s="114"/>
      <c r="G70" s="114"/>
      <c r="H70" s="114"/>
      <c r="I70" s="114"/>
      <c r="J70" s="114"/>
      <c r="K70" s="115"/>
      <c r="L70" s="114"/>
      <c r="M70" s="114"/>
      <c r="N70" s="114"/>
      <c r="O70" s="114"/>
      <c r="P70" s="114"/>
      <c r="R70" s="101"/>
      <c r="S70" s="101"/>
      <c r="T70" s="102"/>
      <c r="U70" s="103"/>
    </row>
    <row r="71" spans="1:16" s="49" customFormat="1" ht="12.75">
      <c r="A71" s="20"/>
      <c r="B71" s="20"/>
      <c r="C71" s="21"/>
      <c r="D71" s="61" t="s">
        <v>34</v>
      </c>
      <c r="E71" s="117">
        <f>F71+I71</f>
        <v>133337781</v>
      </c>
      <c r="F71" s="117">
        <f>F53+F52+F67+F69+F66+J85</f>
        <v>133337781</v>
      </c>
      <c r="G71" s="117">
        <f>G53+G52+G67+G69+G66+K85</f>
        <v>93620132</v>
      </c>
      <c r="H71" s="117">
        <f>H53+H52+H67+H69+H66+L85</f>
        <v>13269427</v>
      </c>
      <c r="I71" s="117">
        <f>I53+I52+I67+I69+I66+M85</f>
        <v>0</v>
      </c>
      <c r="J71" s="117">
        <f>L71+O71</f>
        <v>2118319</v>
      </c>
      <c r="K71" s="117">
        <f>K53+K52+K67+K69</f>
        <v>0</v>
      </c>
      <c r="L71" s="117">
        <f>L53+L52+L67+L69</f>
        <v>2118319</v>
      </c>
      <c r="M71" s="117">
        <f>M53+M52+M67+M69</f>
        <v>0</v>
      </c>
      <c r="N71" s="117">
        <f>N53+N52+N67+N69</f>
        <v>0</v>
      </c>
      <c r="O71" s="117">
        <f>O53+O52+O67+O69</f>
        <v>0</v>
      </c>
      <c r="P71" s="117">
        <f>J71+E71</f>
        <v>135456100</v>
      </c>
    </row>
    <row r="72" spans="1:16" ht="55.5" customHeight="1">
      <c r="A72" s="31" t="s">
        <v>31</v>
      </c>
      <c r="B72" s="24"/>
      <c r="C72" s="22"/>
      <c r="D72" s="16" t="s">
        <v>36</v>
      </c>
      <c r="E72" s="118"/>
      <c r="F72" s="118"/>
      <c r="G72" s="118"/>
      <c r="H72" s="118"/>
      <c r="I72" s="118"/>
      <c r="J72" s="118"/>
      <c r="K72" s="119"/>
      <c r="L72" s="118"/>
      <c r="M72" s="118"/>
      <c r="N72" s="118"/>
      <c r="O72" s="118"/>
      <c r="P72" s="118"/>
    </row>
    <row r="73" spans="1:16" ht="50.25" customHeight="1">
      <c r="A73" s="31" t="s">
        <v>33</v>
      </c>
      <c r="B73" s="24"/>
      <c r="C73" s="15"/>
      <c r="D73" s="16" t="s">
        <v>36</v>
      </c>
      <c r="E73" s="118"/>
      <c r="F73" s="120"/>
      <c r="G73" s="111"/>
      <c r="H73" s="111"/>
      <c r="I73" s="111"/>
      <c r="J73" s="111"/>
      <c r="K73" s="112"/>
      <c r="L73" s="111"/>
      <c r="M73" s="111"/>
      <c r="N73" s="111"/>
      <c r="O73" s="111"/>
      <c r="P73" s="111"/>
    </row>
    <row r="74" spans="1:16" s="49" customFormat="1" ht="55.5" customHeight="1">
      <c r="A74" s="56" t="s">
        <v>68</v>
      </c>
      <c r="B74" s="57" t="s">
        <v>42</v>
      </c>
      <c r="C74" s="58" t="s">
        <v>12</v>
      </c>
      <c r="D74" s="47" t="s">
        <v>131</v>
      </c>
      <c r="E74" s="114">
        <f aca="true" t="shared" si="8" ref="E74:E81">F74+I74</f>
        <v>2012355</v>
      </c>
      <c r="F74" s="114">
        <v>2012355</v>
      </c>
      <c r="G74" s="114">
        <v>1591755</v>
      </c>
      <c r="H74" s="114">
        <v>50059</v>
      </c>
      <c r="I74" s="114"/>
      <c r="J74" s="114">
        <f>L74+O74</f>
        <v>0</v>
      </c>
      <c r="K74" s="115"/>
      <c r="L74" s="114"/>
      <c r="M74" s="114"/>
      <c r="N74" s="114"/>
      <c r="O74" s="114"/>
      <c r="P74" s="114">
        <f aca="true" t="shared" si="9" ref="P74:P81">J74+E74</f>
        <v>2012355</v>
      </c>
    </row>
    <row r="75" spans="1:16" s="49" customFormat="1" ht="12.75">
      <c r="A75" s="56" t="s">
        <v>115</v>
      </c>
      <c r="B75" s="57" t="s">
        <v>116</v>
      </c>
      <c r="C75" s="58" t="s">
        <v>43</v>
      </c>
      <c r="D75" s="26" t="s">
        <v>117</v>
      </c>
      <c r="E75" s="114">
        <f t="shared" si="8"/>
        <v>2447056</v>
      </c>
      <c r="F75" s="114">
        <v>2447056</v>
      </c>
      <c r="G75" s="114">
        <v>1729301</v>
      </c>
      <c r="H75" s="114">
        <v>229565</v>
      </c>
      <c r="I75" s="114"/>
      <c r="J75" s="114"/>
      <c r="K75" s="114"/>
      <c r="L75" s="114"/>
      <c r="M75" s="114"/>
      <c r="N75" s="114"/>
      <c r="O75" s="114"/>
      <c r="P75" s="114">
        <f t="shared" si="9"/>
        <v>2447056</v>
      </c>
    </row>
    <row r="76" spans="1:16" s="49" customFormat="1" ht="21" customHeight="1">
      <c r="A76" s="41">
        <v>1014040</v>
      </c>
      <c r="B76" s="27">
        <v>4040</v>
      </c>
      <c r="C76" s="17" t="s">
        <v>43</v>
      </c>
      <c r="D76" s="29" t="s">
        <v>69</v>
      </c>
      <c r="E76" s="114">
        <f t="shared" si="8"/>
        <v>692021</v>
      </c>
      <c r="F76" s="114">
        <v>692021</v>
      </c>
      <c r="G76" s="114">
        <v>446582</v>
      </c>
      <c r="H76" s="114">
        <v>128466</v>
      </c>
      <c r="I76" s="114"/>
      <c r="J76" s="114">
        <f>O76+L76</f>
        <v>0</v>
      </c>
      <c r="K76" s="115"/>
      <c r="L76" s="114"/>
      <c r="M76" s="114"/>
      <c r="N76" s="114"/>
      <c r="O76" s="114"/>
      <c r="P76" s="114">
        <f t="shared" si="9"/>
        <v>692021</v>
      </c>
    </row>
    <row r="77" spans="1:16" s="49" customFormat="1" ht="44.25" customHeight="1">
      <c r="A77" s="41">
        <v>1014060</v>
      </c>
      <c r="B77" s="27">
        <v>4060</v>
      </c>
      <c r="C77" s="17" t="s">
        <v>18</v>
      </c>
      <c r="D77" s="29" t="s">
        <v>70</v>
      </c>
      <c r="E77" s="114">
        <f t="shared" si="8"/>
        <v>8102192</v>
      </c>
      <c r="F77" s="114">
        <v>8102192</v>
      </c>
      <c r="G77" s="114">
        <v>5675961</v>
      </c>
      <c r="H77" s="114">
        <v>797811</v>
      </c>
      <c r="I77" s="114"/>
      <c r="J77" s="114">
        <f>L77+O77</f>
        <v>0</v>
      </c>
      <c r="K77" s="115"/>
      <c r="L77" s="114"/>
      <c r="M77" s="114"/>
      <c r="N77" s="114"/>
      <c r="O77" s="114"/>
      <c r="P77" s="114">
        <f t="shared" si="9"/>
        <v>8102192</v>
      </c>
    </row>
    <row r="78" spans="1:16" s="49" customFormat="1" ht="12.75">
      <c r="A78" s="41"/>
      <c r="B78" s="27"/>
      <c r="C78" s="17"/>
      <c r="D78" s="29"/>
      <c r="E78" s="114"/>
      <c r="F78" s="114"/>
      <c r="G78" s="114"/>
      <c r="H78" s="114"/>
      <c r="I78" s="114"/>
      <c r="J78" s="114"/>
      <c r="K78" s="115"/>
      <c r="L78" s="114"/>
      <c r="M78" s="114"/>
      <c r="N78" s="114"/>
      <c r="O78" s="114"/>
      <c r="P78" s="114"/>
    </row>
    <row r="79" spans="1:16" s="49" customFormat="1" ht="12.75">
      <c r="A79" s="41">
        <v>1014082</v>
      </c>
      <c r="B79" s="27">
        <v>4082</v>
      </c>
      <c r="C79" s="17" t="s">
        <v>19</v>
      </c>
      <c r="D79" s="29" t="s">
        <v>74</v>
      </c>
      <c r="E79" s="114">
        <f t="shared" si="8"/>
        <v>70000</v>
      </c>
      <c r="F79" s="114">
        <v>70000</v>
      </c>
      <c r="G79" s="114"/>
      <c r="H79" s="114"/>
      <c r="I79" s="114"/>
      <c r="J79" s="114"/>
      <c r="K79" s="115"/>
      <c r="L79" s="114"/>
      <c r="M79" s="114"/>
      <c r="N79" s="114"/>
      <c r="O79" s="114"/>
      <c r="P79" s="114">
        <f t="shared" si="9"/>
        <v>70000</v>
      </c>
    </row>
    <row r="80" spans="1:16" s="49" customFormat="1" ht="12.75">
      <c r="A80" s="41"/>
      <c r="B80" s="27"/>
      <c r="C80" s="17"/>
      <c r="D80" s="29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</row>
    <row r="81" spans="1:16" s="49" customFormat="1" ht="33.75" customHeight="1">
      <c r="A81" s="41">
        <v>1011080</v>
      </c>
      <c r="B81" s="27">
        <v>1080</v>
      </c>
      <c r="C81" s="17" t="s">
        <v>40</v>
      </c>
      <c r="D81" s="29" t="s">
        <v>150</v>
      </c>
      <c r="E81" s="114">
        <f t="shared" si="8"/>
        <v>2604145</v>
      </c>
      <c r="F81" s="114">
        <v>2604145</v>
      </c>
      <c r="G81" s="114">
        <v>1991297</v>
      </c>
      <c r="H81" s="114">
        <v>90597</v>
      </c>
      <c r="I81" s="114"/>
      <c r="J81" s="114">
        <f>O81+L81</f>
        <v>128960</v>
      </c>
      <c r="K81" s="112"/>
      <c r="L81" s="114">
        <v>128960</v>
      </c>
      <c r="M81" s="114">
        <v>104065</v>
      </c>
      <c r="N81" s="111"/>
      <c r="O81" s="114"/>
      <c r="P81" s="114">
        <f t="shared" si="9"/>
        <v>2733105</v>
      </c>
    </row>
    <row r="82" spans="1:16" s="49" customFormat="1" ht="12.75">
      <c r="A82" s="50"/>
      <c r="B82" s="50"/>
      <c r="C82" s="51"/>
      <c r="D82" s="42" t="s">
        <v>34</v>
      </c>
      <c r="E82" s="117">
        <f>F82+I82</f>
        <v>15927769</v>
      </c>
      <c r="F82" s="117">
        <f>F74+F75+F81+F76+F77+F79</f>
        <v>15927769</v>
      </c>
      <c r="G82" s="117">
        <f>G74+G75+G81+G76+G77+G79</f>
        <v>11434896</v>
      </c>
      <c r="H82" s="117">
        <f>H74+H75+H81+H76+H77+H79</f>
        <v>1296498</v>
      </c>
      <c r="I82" s="117">
        <f>I74+I75+I81+I76+I77+I79</f>
        <v>0</v>
      </c>
      <c r="J82" s="117">
        <f>L82+O82</f>
        <v>128960</v>
      </c>
      <c r="K82" s="117">
        <f>K74+K75+K81+K76+K77+K79</f>
        <v>0</v>
      </c>
      <c r="L82" s="117">
        <f>L74+L75+L81+L76+L77+L79</f>
        <v>128960</v>
      </c>
      <c r="M82" s="117">
        <f>M74+M75+M81+M76+M77+M79</f>
        <v>104065</v>
      </c>
      <c r="N82" s="117">
        <f>N74+N75+N81+N76+N77+N79</f>
        <v>0</v>
      </c>
      <c r="O82" s="117">
        <f>O74+O75+O81+O76+O77+O79</f>
        <v>0</v>
      </c>
      <c r="P82" s="117">
        <f>E82+J82</f>
        <v>16056729</v>
      </c>
    </row>
    <row r="83" spans="1:16" s="49" customFormat="1" ht="25.5">
      <c r="A83" s="88" t="s">
        <v>118</v>
      </c>
      <c r="B83" s="88"/>
      <c r="C83" s="89"/>
      <c r="D83" s="90" t="s">
        <v>120</v>
      </c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</row>
    <row r="84" spans="1:16" s="49" customFormat="1" ht="25.5">
      <c r="A84" s="88" t="s">
        <v>119</v>
      </c>
      <c r="B84" s="88"/>
      <c r="C84" s="89"/>
      <c r="D84" s="90" t="s">
        <v>120</v>
      </c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</row>
    <row r="85" spans="1:16" s="49" customFormat="1" ht="48" customHeight="1">
      <c r="A85" s="88" t="s">
        <v>121</v>
      </c>
      <c r="B85" s="91" t="s">
        <v>42</v>
      </c>
      <c r="C85" s="89" t="s">
        <v>12</v>
      </c>
      <c r="D85" s="90" t="s">
        <v>132</v>
      </c>
      <c r="E85" s="114">
        <f>F85+I85</f>
        <v>1716378</v>
      </c>
      <c r="F85" s="119">
        <v>1716378</v>
      </c>
      <c r="G85" s="119">
        <v>1374258</v>
      </c>
      <c r="H85" s="119">
        <v>34300</v>
      </c>
      <c r="I85" s="119"/>
      <c r="J85" s="119"/>
      <c r="K85" s="119"/>
      <c r="L85" s="119"/>
      <c r="M85" s="119"/>
      <c r="N85" s="119"/>
      <c r="O85" s="119"/>
      <c r="P85" s="114">
        <f>J85+E85</f>
        <v>1716378</v>
      </c>
    </row>
    <row r="86" spans="1:16" s="49" customFormat="1" ht="12.75">
      <c r="A86" s="53" t="s">
        <v>124</v>
      </c>
      <c r="B86" s="53" t="s">
        <v>125</v>
      </c>
      <c r="C86" s="54" t="s">
        <v>22</v>
      </c>
      <c r="D86" s="55" t="s">
        <v>126</v>
      </c>
      <c r="E86" s="119">
        <v>100000</v>
      </c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4">
        <f>J86+E86</f>
        <v>100000</v>
      </c>
    </row>
    <row r="87" spans="1:16" s="49" customFormat="1" ht="12.75">
      <c r="A87" s="50"/>
      <c r="B87" s="50"/>
      <c r="C87" s="51"/>
      <c r="D87" s="42" t="s">
        <v>34</v>
      </c>
      <c r="E87" s="121">
        <f>F87+I87+E86</f>
        <v>1816378</v>
      </c>
      <c r="F87" s="121">
        <f>F85+F86</f>
        <v>1716378</v>
      </c>
      <c r="G87" s="121">
        <f>G85+G86</f>
        <v>1374258</v>
      </c>
      <c r="H87" s="121">
        <f>H85+H86</f>
        <v>34300</v>
      </c>
      <c r="I87" s="121">
        <f>I85+I86</f>
        <v>0</v>
      </c>
      <c r="J87" s="121"/>
      <c r="K87" s="121"/>
      <c r="L87" s="121"/>
      <c r="M87" s="121"/>
      <c r="N87" s="121"/>
      <c r="O87" s="121"/>
      <c r="P87" s="114">
        <f>J87+E87</f>
        <v>1816378</v>
      </c>
    </row>
    <row r="88" spans="1:27" s="49" customFormat="1" ht="12.75">
      <c r="A88" s="43"/>
      <c r="B88" s="44"/>
      <c r="C88" s="45"/>
      <c r="D88" s="45" t="s">
        <v>2</v>
      </c>
      <c r="E88" s="122">
        <f>F88+I88+E86</f>
        <v>217977872</v>
      </c>
      <c r="F88" s="122">
        <f>F87+F82+F71+F49</f>
        <v>217877872</v>
      </c>
      <c r="G88" s="122">
        <f>G87+G82+G71+G49</f>
        <v>132875063</v>
      </c>
      <c r="H88" s="122">
        <f>H87+H82+H71+H49</f>
        <v>19715499</v>
      </c>
      <c r="I88" s="122">
        <f>I87+I82+I71+I49</f>
        <v>0</v>
      </c>
      <c r="J88" s="122">
        <f>L88+O88</f>
        <v>2718049</v>
      </c>
      <c r="K88" s="122">
        <f>K87+K82+K71+K49</f>
        <v>0</v>
      </c>
      <c r="L88" s="122">
        <f>L87+L82+L71+L49</f>
        <v>2718049</v>
      </c>
      <c r="M88" s="122">
        <f>M87+M82+M71+M49</f>
        <v>163465</v>
      </c>
      <c r="N88" s="122">
        <f>N87+N82+N71+N49</f>
        <v>0</v>
      </c>
      <c r="O88" s="122">
        <f>O87+O82+O71+O49</f>
        <v>0</v>
      </c>
      <c r="P88" s="117">
        <f>E88+J88</f>
        <v>220695921</v>
      </c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7"/>
    </row>
    <row r="89" spans="1:27" s="49" customFormat="1" ht="4.5" customHeight="1">
      <c r="A89" s="96"/>
      <c r="B89" s="97"/>
      <c r="C89" s="98"/>
      <c r="D89" s="98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4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7"/>
    </row>
    <row r="90" spans="1:16" s="49" customFormat="1" ht="57" customHeight="1">
      <c r="A90" s="52"/>
      <c r="B90" s="52"/>
      <c r="C90" s="52"/>
      <c r="D90" s="46" t="s">
        <v>27</v>
      </c>
      <c r="E90" s="125">
        <f>F90+I90</f>
        <v>58621878</v>
      </c>
      <c r="F90" s="125">
        <f>F58+F65</f>
        <v>58621878</v>
      </c>
      <c r="G90" s="125">
        <f>G58+G65</f>
        <v>48050720</v>
      </c>
      <c r="H90" s="125">
        <f>H58+H65</f>
        <v>0</v>
      </c>
      <c r="I90" s="125">
        <f>I58+I65</f>
        <v>0</v>
      </c>
      <c r="J90" s="125">
        <f>L90+O90</f>
        <v>0</v>
      </c>
      <c r="K90" s="125"/>
      <c r="L90" s="125"/>
      <c r="M90" s="125"/>
      <c r="N90" s="125"/>
      <c r="O90" s="125"/>
      <c r="P90" s="126">
        <f>E90+J90</f>
        <v>58621878</v>
      </c>
    </row>
    <row r="91" spans="1:16" ht="33" customHeight="1">
      <c r="A91" s="82" t="s">
        <v>90</v>
      </c>
      <c r="B91" s="82"/>
      <c r="C91" s="82"/>
      <c r="D91" s="82"/>
      <c r="E91" s="23"/>
      <c r="F91" s="66"/>
      <c r="G91" s="66"/>
      <c r="H91" s="66"/>
      <c r="I91" s="67"/>
      <c r="J91" s="141" t="s">
        <v>91</v>
      </c>
      <c r="K91" s="141"/>
      <c r="L91" s="141"/>
      <c r="M91" s="141"/>
      <c r="N91" s="141"/>
      <c r="O91" s="66"/>
      <c r="P91" s="66"/>
    </row>
    <row r="92" spans="2:18" ht="15">
      <c r="B92" s="2"/>
      <c r="D92" s="30"/>
      <c r="F92" s="68"/>
      <c r="G92" s="68"/>
      <c r="H92" s="68"/>
      <c r="I92" s="13"/>
      <c r="J92" s="68"/>
      <c r="K92" s="69"/>
      <c r="L92" s="68"/>
      <c r="M92" s="68"/>
      <c r="N92" s="68"/>
      <c r="O92" s="68"/>
      <c r="P92" s="68"/>
      <c r="R92" s="63">
        <v>95817.34632</v>
      </c>
    </row>
    <row r="93" spans="5:16" ht="12.75"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5" spans="1:16" ht="12.75">
      <c r="A95" s="3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2" ht="12.75">
      <c r="A96" s="3"/>
      <c r="L96" s="12"/>
    </row>
    <row r="97" ht="12.75">
      <c r="A97" s="3"/>
    </row>
    <row r="98" ht="12.75">
      <c r="A98" s="3"/>
    </row>
    <row r="123" spans="3:8" ht="12.75">
      <c r="C123" s="78"/>
      <c r="D123" s="79"/>
      <c r="E123" s="79"/>
      <c r="F123" s="80"/>
      <c r="G123" s="81"/>
      <c r="H123" s="78"/>
    </row>
    <row r="124" spans="3:8" ht="12.75">
      <c r="C124" s="78"/>
      <c r="D124" s="78"/>
      <c r="E124" s="78"/>
      <c r="F124" s="78"/>
      <c r="G124" s="78"/>
      <c r="H124" s="78"/>
    </row>
  </sheetData>
  <sheetProtection/>
  <mergeCells count="26">
    <mergeCell ref="N3:O3"/>
    <mergeCell ref="J91:N91"/>
    <mergeCell ref="B8:C8"/>
    <mergeCell ref="B9:C9"/>
    <mergeCell ref="F11:F13"/>
    <mergeCell ref="G11:H11"/>
    <mergeCell ref="D10:D13"/>
    <mergeCell ref="E10:I10"/>
    <mergeCell ref="E11:E13"/>
    <mergeCell ref="J11:J13"/>
    <mergeCell ref="O11:O13"/>
    <mergeCell ref="H12:H13"/>
    <mergeCell ref="I11:I13"/>
    <mergeCell ref="L11:L13"/>
    <mergeCell ref="M11:N11"/>
    <mergeCell ref="K11:K13"/>
    <mergeCell ref="A5:P5"/>
    <mergeCell ref="A6:P6"/>
    <mergeCell ref="A10:A13"/>
    <mergeCell ref="B10:B13"/>
    <mergeCell ref="C10:C13"/>
    <mergeCell ref="P10:P13"/>
    <mergeCell ref="M12:M13"/>
    <mergeCell ref="G12:G13"/>
    <mergeCell ref="J10:O10"/>
    <mergeCell ref="N12:N13"/>
  </mergeCells>
  <printOptions/>
  <pageMargins left="0.1968503937007874" right="0.1968503937007874" top="0.3937007874015748" bottom="0.1968503937007874" header="0" footer="0"/>
  <pageSetup fitToHeight="500" horizontalDpi="600" verticalDpi="600" orientation="landscape" paperSize="9" scale="55" r:id="rId1"/>
  <headerFooter differentFirst="1" alignWithMargins="0">
    <oddHeader>&amp;RПродовження додатка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 бухгалтер</dc:creator>
  <cp:keywords/>
  <dc:description/>
  <cp:lastModifiedBy>Користувач Windows</cp:lastModifiedBy>
  <cp:lastPrinted>2023-01-12T14:59:11Z</cp:lastPrinted>
  <dcterms:created xsi:type="dcterms:W3CDTF">2016-12-26T13:46:38Z</dcterms:created>
  <dcterms:modified xsi:type="dcterms:W3CDTF">2023-01-12T14:59:50Z</dcterms:modified>
  <cp:category/>
  <cp:version/>
  <cp:contentType/>
  <cp:contentStatus/>
</cp:coreProperties>
</file>