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Titles" localSheetId="0">'dod1'!$11:$12</definedName>
    <definedName name="_xlnm.Print_Area" localSheetId="0">'dod1'!$B$1:$R$86</definedName>
  </definedNames>
  <calcPr fullCalcOnLoad="1"/>
</workbook>
</file>

<file path=xl/sharedStrings.xml><?xml version="1.0" encoding="utf-8"?>
<sst xmlns="http://schemas.openxmlformats.org/spreadsheetml/2006/main" count="99" uniqueCount="95">
  <si>
    <t xml:space="preserve"> тис.грн.</t>
  </si>
  <si>
    <t>Код</t>
  </si>
  <si>
    <t>Податкові надходження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</si>
  <si>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</si>
  <si>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</si>
  <si>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</si>
  <si>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</si>
  <si>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</si>
  <si>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</si>
  <si>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Головне управління сільського господарства та продовольства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</si>
  <si>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</si>
  <si>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Затверджено сесією обласної ради</t>
  </si>
  <si>
    <t xml:space="preserve"> </t>
  </si>
  <si>
    <t>Разом доходів</t>
  </si>
  <si>
    <t xml:space="preserve"> Адміністративні збори та платежі, доходи від некомерційного та побічного продажу</t>
  </si>
  <si>
    <t>Податки на доходи, податки на прибуток , податки на збільшення ринкової вартості</t>
  </si>
  <si>
    <t>Доходи від власності та підприємницької діяльності  </t>
  </si>
  <si>
    <t>Плата за надання адміністративних послуг</t>
  </si>
  <si>
    <t>Доходи від операцій з капіталом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</si>
  <si>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</si>
  <si>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</si>
  <si>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</si>
  <si>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</si>
  <si>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</si>
  <si>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</si>
  <si>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</si>
  <si>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</si>
  <si>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</si>
  <si>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</si>
  <si>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</si>
  <si>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</si>
  <si>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</si>
  <si>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</si>
  <si>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</si>
  <si>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</si>
  <si>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</si>
  <si>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</si>
  <si>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</si>
  <si>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</si>
  <si>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Інші надходження  </t>
  </si>
  <si>
    <t>Адміністративні штрафи та інші санкції 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</si>
  <si>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</si>
  <si>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</si>
  <si>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</si>
  <si>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Додаток 1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</si>
  <si>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</si>
  <si>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</si>
  <si>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</si>
  <si>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</si>
  <si>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</si>
  <si>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сплачується, перераховується згідно з Податковим кодексом України</t>
  </si>
  <si>
    <t>Акцизний податок з вироблених в Україні підакцизних товарів (продукції)</t>
  </si>
  <si>
    <t>Пальне</t>
  </si>
  <si>
    <t xml:space="preserve">Акцизний податок з ввезених на митну територію України підакцизних товарів (продукції) </t>
  </si>
  <si>
    <t>Найменування доходів згідно із бюджетною класифікацією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</si>
  <si>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</si>
  <si>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</si>
  <si>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</si>
  <si>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Кошти від відчуження майна, що належить Автономній Республіці Крим та майна, що перебуває в комунальній власності  </t>
  </si>
  <si>
    <t>Надходження від продажу основного капіталу  </t>
  </si>
  <si>
    <t>Надходження від орендної плати за користування цілісним майновим комплексом та іншим державним майном  </t>
  </si>
  <si>
    <t>Кошти за шкоду, що заподіяна на земельних ділянках державної та комиунальної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зв"язку з тимчасовим невикористанням земельних ділянок</t>
  </si>
  <si>
    <t>Надходження коштів від Державного фонду дорогоцінних металів і дорогоцінного каміння  </t>
  </si>
  <si>
    <t>Плата за землю</t>
  </si>
  <si>
    <t>18010100-18010400</t>
  </si>
  <si>
    <t>Транспортний податок з фізичних осіб</t>
  </si>
  <si>
    <t>Частина чистого прибутка</t>
  </si>
  <si>
    <t>Єдиний податок з фізичних осіб нарахований до 1 січня 2011 року</t>
  </si>
  <si>
    <t>Кошти від реалізації безхазяйного майна</t>
  </si>
  <si>
    <t>Надходження коштів з рахунків виборчих фондів</t>
  </si>
  <si>
    <t>Збір за місця для паркування транспортних засобів сплачених фіз.особами</t>
  </si>
  <si>
    <t>Адміністративні штрафи та штрафні санкції</t>
  </si>
  <si>
    <t>Рентна плата за користування надрами для видобування корисних копалин загальнодержавного значення 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</si>
  <si>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</si>
  <si>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Приріст фактичних надходжень 2020 року /до факту 2019 року%</t>
  </si>
  <si>
    <t>Прогноз на 2023 рік</t>
  </si>
  <si>
    <t>Світлана ЄВДОЩЕНКО</t>
  </si>
  <si>
    <t>Факт           2020 року</t>
  </si>
  <si>
    <t xml:space="preserve"> Факт              2021 року</t>
  </si>
  <si>
    <t>Відхиленняфактичних надходжень 2021 року/ до факта 2020 року (+;-)</t>
  </si>
  <si>
    <t>План на 2022 рік</t>
  </si>
  <si>
    <t>приріст   річного плану 2022 року до факту 2021 року у (%)</t>
  </si>
  <si>
    <t>Туристичний збір</t>
  </si>
  <si>
    <t>Очікуване виконання за 2022 рік</t>
  </si>
  <si>
    <t>Відхилення очікуваних надходжень до  річного плану (тис.грн0</t>
  </si>
  <si>
    <t>Очікуване виконання у 2022 році                  ( %)                  до плану</t>
  </si>
  <si>
    <t>Відхилення прогнозу 2023 до очікуваних надходжень 2022 (тис.грн)</t>
  </si>
  <si>
    <t>Приріст прогнозу 2023 до 2022 року</t>
  </si>
  <si>
    <t>Заступник міського голови з питань діяльності виконанвчих органів ради</t>
  </si>
  <si>
    <t>Факт січня- листопада 2022 року</t>
  </si>
  <si>
    <r>
      <t xml:space="preserve">Очікуване виконання </t>
    </r>
    <r>
      <rPr>
        <b/>
        <sz val="16"/>
        <rFont val="Times New Roman"/>
        <family val="1"/>
      </rPr>
      <t xml:space="preserve">за  грудень           </t>
    </r>
    <r>
      <rPr>
        <b/>
        <sz val="18"/>
        <rFont val="Times New Roman"/>
        <family val="1"/>
      </rPr>
      <t>2022 рік</t>
    </r>
    <r>
      <rPr>
        <b/>
        <sz val="16"/>
        <rFont val="Times New Roman"/>
        <family val="1"/>
      </rPr>
      <t xml:space="preserve"> </t>
    </r>
  </si>
  <si>
    <t>без військовослужбовців</t>
  </si>
  <si>
    <t>%</t>
  </si>
  <si>
    <t>пояснювальної записки</t>
  </si>
  <si>
    <t xml:space="preserve"> Виконання  дохідної частини  бюджету Баштанської міської територіальної громади      за 2020-2021 роки та очікуване виконання за 2022 рік, прогноз на 2023 рік     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</si>
</sst>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"/>
    <numFmt numFmtId="189" formatCode="0.0000"/>
    <numFmt numFmtId="190" formatCode="0.000"/>
    <numFmt numFmtId="191" formatCode="0.0"/>
    <numFmt numFmtId="192" formatCode="#,##0\ &quot;к.&quot;;\-#,##0\ &quot;к.&quot;"/>
    <numFmt numFmtId="193" formatCode="#,##0\ &quot;к.&quot;;[Red]\-#,##0\ &quot;к.&quot;"/>
    <numFmt numFmtId="194" formatCode="#,##0.00\ &quot;к.&quot;;\-#,##0.00\ &quot;к.&quot;"/>
    <numFmt numFmtId="195" formatCode="#,##0.00\ &quot;к.&quot;;[Red]\-#,##0.00\ &quot;к.&quot;"/>
    <numFmt numFmtId="196" formatCode="_-* #,##0\ &quot;к.&quot;_-;\-* #,##0\ &quot;к.&quot;_-;_-* &quot;-&quot;\ &quot;к.&quot;_-;_-@_-"/>
    <numFmt numFmtId="197" formatCode="_-* #,##0\ _к_._-;\-* #,##0\ _к_._-;_-* &quot;-&quot;\ _к_._-;_-@_-"/>
    <numFmt numFmtId="198" formatCode="_-* #,##0.00\ &quot;к.&quot;_-;\-* #,##0.00\ &quot;к.&quot;_-;_-* &quot;-&quot;??\ &quot;к.&quot;_-;_-@_-"/>
    <numFmt numFmtId="199" formatCode="_-* #,##0.00\ _к_._-;\-* #,##0.00\ _к_._-;_-* &quot;-&quot;??\ _к_._-;_-@_-"/>
    <numFmt numFmtId="200" formatCode="#,##0\ &quot;р.&quot;;\-#,##0\ &quot;р.&quot;"/>
    <numFmt numFmtId="201" formatCode="#,##0\ &quot;р.&quot;;[Red]\-#,##0\ &quot;р.&quot;"/>
    <numFmt numFmtId="202" formatCode="#,##0.00\ &quot;р.&quot;;\-#,##0.00\ &quot;р.&quot;"/>
    <numFmt numFmtId="203" formatCode="#,##0.00\ &quot;р.&quot;;[Red]\-#,##0.00\ &quot;р.&quot;"/>
    <numFmt numFmtId="204" formatCode="_-* #,##0\ &quot;р.&quot;_-;\-* #,##0\ &quot;р.&quot;_-;_-* &quot;-&quot;\ &quot;р.&quot;_-;_-@_-"/>
    <numFmt numFmtId="205" formatCode="_-* #,##0\ _р_._-;\-* #,##0\ _р_._-;_-* &quot;-&quot;\ _р_._-;_-@_-"/>
    <numFmt numFmtId="206" formatCode="_-* #,##0.00\ &quot;р.&quot;_-;\-* #,##0.00\ &quot;р.&quot;_-;_-* &quot;-&quot;??\ &quot;р.&quot;_-;_-@_-"/>
    <numFmt numFmtId="207" formatCode="_-* #,##0.00\ _р_._-;\-* #,##0.00\ _р_._-;_-* &quot;-&quot;??\ _р_._-;_-@_-"/>
    <numFmt numFmtId="208" formatCode="0.00_)"/>
    <numFmt numFmtId="209" formatCode="0_)"/>
    <numFmt numFmtId="210" formatCode="#,##0_ ;\-#,##0\ "/>
    <numFmt numFmtId="211" formatCode="#,##0_р_."/>
    <numFmt numFmtId="212" formatCode="000000"/>
    <numFmt numFmtId="213" formatCode="0.00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000"/>
    <numFmt numFmtId="219" formatCode="#,##0.000\ &quot;₽&quot;"/>
    <numFmt numFmtId="220" formatCode="0.0%"/>
    <numFmt numFmtId="221" formatCode="0.000000000"/>
    <numFmt numFmtId="222" formatCode="0.0000000000"/>
    <numFmt numFmtId="223" formatCode="0.00000000"/>
  </numFmts>
  <fonts count="59">
    <font>
      <sz val="10"/>
      <name val="Arial Cyr"/>
      <family val="0"/>
    </font>
    <font>
      <sz val="10"/>
      <name val="Times New Roman Cyr"/>
      <family val="1"/>
    </font>
    <font>
      <u val="single"/>
      <sz val="6"/>
      <color indexed="12"/>
      <name val="Courier"/>
      <family val="1"/>
    </font>
    <font>
      <u val="single"/>
      <sz val="6"/>
      <color indexed="36"/>
      <name val="Courier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0"/>
    </font>
    <font>
      <sz val="14"/>
      <name val="Times New Roman Cyr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0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191" fontId="7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56" fillId="0" borderId="0" xfId="0" applyFont="1" applyBorder="1" applyAlignment="1">
      <alignment vertical="top"/>
    </xf>
    <xf numFmtId="0" fontId="57" fillId="0" borderId="0" xfId="0" applyFont="1" applyBorder="1" applyAlignment="1">
      <alignment vertical="top" wrapText="1"/>
    </xf>
    <xf numFmtId="191" fontId="57" fillId="0" borderId="0" xfId="0" applyNumberFormat="1" applyFont="1" applyBorder="1" applyAlignment="1">
      <alignment vertical="top"/>
    </xf>
    <xf numFmtId="191" fontId="7" fillId="0" borderId="11" xfId="0" applyNumberFormat="1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91" fontId="4" fillId="0" borderId="11" xfId="0" applyNumberFormat="1" applyFont="1" applyBorder="1" applyAlignment="1">
      <alignment vertical="top" wrapText="1"/>
    </xf>
    <xf numFmtId="191" fontId="4" fillId="0" borderId="12" xfId="0" applyNumberFormat="1" applyFont="1" applyBorder="1" applyAlignment="1">
      <alignment vertical="top" wrapText="1"/>
    </xf>
    <xf numFmtId="191" fontId="7" fillId="0" borderId="13" xfId="0" applyNumberFormat="1" applyFont="1" applyBorder="1" applyAlignment="1">
      <alignment vertical="top" wrapText="1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top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58" fillId="0" borderId="11" xfId="60" applyFont="1" applyBorder="1" applyAlignment="1">
      <alignment vertical="top"/>
      <protection/>
    </xf>
    <xf numFmtId="2" fontId="58" fillId="0" borderId="11" xfId="64" applyNumberFormat="1" applyFont="1" applyBorder="1" applyAlignment="1">
      <alignment vertical="top" wrapText="1"/>
      <protection/>
    </xf>
    <xf numFmtId="1" fontId="58" fillId="0" borderId="11" xfId="64" applyNumberFormat="1" applyFont="1" applyBorder="1" applyAlignment="1">
      <alignment vertical="top" wrapText="1"/>
      <protection/>
    </xf>
    <xf numFmtId="0" fontId="4" fillId="0" borderId="13" xfId="0" applyFont="1" applyBorder="1" applyAlignment="1">
      <alignment vertical="top" wrapText="1"/>
    </xf>
    <xf numFmtId="0" fontId="7" fillId="3" borderId="11" xfId="0" applyFont="1" applyFill="1" applyBorder="1" applyAlignment="1">
      <alignment vertical="top" wrapText="1"/>
    </xf>
    <xf numFmtId="191" fontId="7" fillId="3" borderId="11" xfId="0" applyNumberFormat="1" applyFont="1" applyFill="1" applyBorder="1" applyAlignment="1">
      <alignment vertical="top" wrapText="1"/>
    </xf>
    <xf numFmtId="191" fontId="7" fillId="3" borderId="15" xfId="0" applyNumberFormat="1" applyFont="1" applyFill="1" applyBorder="1" applyAlignment="1">
      <alignment vertical="top" wrapText="1"/>
    </xf>
    <xf numFmtId="0" fontId="9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wrapText="1"/>
    </xf>
    <xf numFmtId="0" fontId="4" fillId="3" borderId="11" xfId="0" applyFont="1" applyFill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top" wrapText="1"/>
    </xf>
    <xf numFmtId="191" fontId="7" fillId="33" borderId="11" xfId="0" applyNumberFormat="1" applyFont="1" applyFill="1" applyBorder="1" applyAlignment="1">
      <alignment vertical="top" wrapText="1"/>
    </xf>
    <xf numFmtId="190" fontId="7" fillId="33" borderId="0" xfId="0" applyNumberFormat="1" applyFont="1" applyFill="1" applyBorder="1" applyAlignment="1">
      <alignment horizontal="center" vertical="top" wrapText="1"/>
    </xf>
    <xf numFmtId="191" fontId="7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vertical="top" wrapText="1"/>
    </xf>
    <xf numFmtId="190" fontId="4" fillId="0" borderId="0" xfId="0" applyNumberFormat="1" applyFont="1" applyAlignment="1">
      <alignment vertical="top"/>
    </xf>
    <xf numFmtId="191" fontId="7" fillId="3" borderId="0" xfId="0" applyNumberFormat="1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3" xfId="0" applyFont="1" applyFill="1" applyBorder="1" applyAlignment="1">
      <alignment horizontal="center" vertical="top" wrapText="1"/>
    </xf>
    <xf numFmtId="0" fontId="7" fillId="33" borderId="24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vertical="top" wrapText="1"/>
    </xf>
    <xf numFmtId="190" fontId="7" fillId="33" borderId="25" xfId="0" applyNumberFormat="1" applyFont="1" applyFill="1" applyBorder="1" applyAlignment="1">
      <alignment vertical="top" wrapText="1"/>
    </xf>
    <xf numFmtId="190" fontId="7" fillId="33" borderId="0" xfId="0" applyNumberFormat="1" applyFont="1" applyFill="1" applyBorder="1" applyAlignment="1">
      <alignment vertical="top" wrapText="1"/>
    </xf>
    <xf numFmtId="191" fontId="5" fillId="0" borderId="0" xfId="0" applyNumberFormat="1" applyFont="1" applyAlignment="1">
      <alignment vertical="top"/>
    </xf>
    <xf numFmtId="191" fontId="7" fillId="33" borderId="25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/>
    </xf>
    <xf numFmtId="0" fontId="7" fillId="33" borderId="19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vertical="top" wrapText="1"/>
    </xf>
    <xf numFmtId="191" fontId="4" fillId="34" borderId="12" xfId="0" applyNumberFormat="1" applyFont="1" applyFill="1" applyBorder="1" applyAlignment="1">
      <alignment vertical="top" wrapText="1"/>
    </xf>
    <xf numFmtId="0" fontId="7" fillId="34" borderId="0" xfId="0" applyFont="1" applyFill="1" applyAlignment="1">
      <alignment/>
    </xf>
    <xf numFmtId="0" fontId="4" fillId="34" borderId="11" xfId="0" applyFont="1" applyFill="1" applyBorder="1" applyAlignment="1">
      <alignment vertical="top" wrapText="1"/>
    </xf>
    <xf numFmtId="0" fontId="7" fillId="34" borderId="12" xfId="0" applyFont="1" applyFill="1" applyBorder="1" applyAlignment="1">
      <alignment vertical="top" wrapText="1"/>
    </xf>
    <xf numFmtId="0" fontId="7" fillId="34" borderId="13" xfId="0" applyFont="1" applyFill="1" applyBorder="1" applyAlignment="1">
      <alignment vertical="top" wrapText="1"/>
    </xf>
    <xf numFmtId="191" fontId="7" fillId="34" borderId="13" xfId="0" applyNumberFormat="1" applyFont="1" applyFill="1" applyBorder="1" applyAlignment="1">
      <alignment vertical="top" wrapText="1"/>
    </xf>
    <xf numFmtId="191" fontId="7" fillId="34" borderId="11" xfId="0" applyNumberFormat="1" applyFont="1" applyFill="1" applyBorder="1" applyAlignment="1">
      <alignment vertical="top" wrapText="1"/>
    </xf>
    <xf numFmtId="191" fontId="4" fillId="34" borderId="11" xfId="0" applyNumberFormat="1" applyFont="1" applyFill="1" applyBorder="1" applyAlignment="1">
      <alignment vertical="top" wrapText="1"/>
    </xf>
    <xf numFmtId="0" fontId="7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top" wrapText="1"/>
    </xf>
    <xf numFmtId="190" fontId="7" fillId="3" borderId="17" xfId="0" applyNumberFormat="1" applyFont="1" applyFill="1" applyBorder="1" applyAlignment="1">
      <alignment horizontal="center" vertical="center" wrapText="1"/>
    </xf>
    <xf numFmtId="191" fontId="7" fillId="3" borderId="17" xfId="0" applyNumberFormat="1" applyFont="1" applyFill="1" applyBorder="1" applyAlignment="1">
      <alignment horizontal="center" vertical="center" wrapText="1"/>
    </xf>
    <xf numFmtId="190" fontId="4" fillId="0" borderId="11" xfId="0" applyNumberFormat="1" applyFont="1" applyBorder="1" applyAlignment="1">
      <alignment horizontal="center" vertical="center" wrapText="1"/>
    </xf>
    <xf numFmtId="190" fontId="7" fillId="33" borderId="17" xfId="0" applyNumberFormat="1" applyFont="1" applyFill="1" applyBorder="1" applyAlignment="1">
      <alignment horizontal="center" vertical="center" wrapText="1"/>
    </xf>
    <xf numFmtId="191" fontId="7" fillId="33" borderId="17" xfId="0" applyNumberFormat="1" applyFont="1" applyFill="1" applyBorder="1" applyAlignment="1">
      <alignment horizontal="center" vertical="center" wrapText="1"/>
    </xf>
    <xf numFmtId="190" fontId="7" fillId="34" borderId="11" xfId="0" applyNumberFormat="1" applyFont="1" applyFill="1" applyBorder="1" applyAlignment="1">
      <alignment horizontal="center" vertical="center" wrapText="1"/>
    </xf>
    <xf numFmtId="190" fontId="7" fillId="34" borderId="17" xfId="0" applyNumberFormat="1" applyFont="1" applyFill="1" applyBorder="1" applyAlignment="1">
      <alignment horizontal="center" vertical="center" wrapText="1"/>
    </xf>
    <xf numFmtId="191" fontId="7" fillId="34" borderId="17" xfId="0" applyNumberFormat="1" applyFont="1" applyFill="1" applyBorder="1" applyAlignment="1">
      <alignment horizontal="center" vertical="center" wrapText="1"/>
    </xf>
    <xf numFmtId="190" fontId="4" fillId="33" borderId="17" xfId="0" applyNumberFormat="1" applyFont="1" applyFill="1" applyBorder="1" applyAlignment="1">
      <alignment horizontal="center" vertical="center" wrapText="1"/>
    </xf>
    <xf numFmtId="191" fontId="4" fillId="33" borderId="17" xfId="0" applyNumberFormat="1" applyFont="1" applyFill="1" applyBorder="1" applyAlignment="1">
      <alignment horizontal="center" vertical="center" wrapText="1"/>
    </xf>
    <xf numFmtId="190" fontId="4" fillId="0" borderId="24" xfId="0" applyNumberFormat="1" applyFont="1" applyBorder="1" applyAlignment="1">
      <alignment horizontal="center" vertical="center" wrapText="1"/>
    </xf>
    <xf numFmtId="190" fontId="4" fillId="0" borderId="23" xfId="0" applyNumberFormat="1" applyFont="1" applyBorder="1" applyAlignment="1">
      <alignment horizontal="center" vertical="center" wrapText="1"/>
    </xf>
    <xf numFmtId="190" fontId="7" fillId="0" borderId="24" xfId="0" applyNumberFormat="1" applyFont="1" applyBorder="1" applyAlignment="1">
      <alignment horizontal="center" vertical="center" wrapText="1"/>
    </xf>
    <xf numFmtId="190" fontId="4" fillId="33" borderId="24" xfId="0" applyNumberFormat="1" applyFont="1" applyFill="1" applyBorder="1" applyAlignment="1">
      <alignment horizontal="center" vertical="center" wrapText="1"/>
    </xf>
    <xf numFmtId="190" fontId="7" fillId="3" borderId="24" xfId="0" applyNumberFormat="1" applyFont="1" applyFill="1" applyBorder="1" applyAlignment="1">
      <alignment horizontal="center" vertical="center" wrapText="1"/>
    </xf>
    <xf numFmtId="190" fontId="10" fillId="34" borderId="11" xfId="0" applyNumberFormat="1" applyFont="1" applyFill="1" applyBorder="1" applyAlignment="1">
      <alignment horizontal="center" vertical="center"/>
    </xf>
    <xf numFmtId="190" fontId="10" fillId="3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90" fontId="7" fillId="34" borderId="15" xfId="0" applyNumberFormat="1" applyFont="1" applyFill="1" applyBorder="1" applyAlignment="1">
      <alignment horizontal="center" vertical="center" wrapText="1"/>
    </xf>
    <xf numFmtId="190" fontId="11" fillId="0" borderId="11" xfId="0" applyNumberFormat="1" applyFont="1" applyBorder="1" applyAlignment="1">
      <alignment horizontal="center" vertical="center"/>
    </xf>
    <xf numFmtId="190" fontId="7" fillId="34" borderId="24" xfId="0" applyNumberFormat="1" applyFont="1" applyFill="1" applyBorder="1" applyAlignment="1">
      <alignment horizontal="center" vertical="center" wrapText="1"/>
    </xf>
    <xf numFmtId="190" fontId="7" fillId="33" borderId="23" xfId="0" applyNumberFormat="1" applyFont="1" applyFill="1" applyBorder="1" applyAlignment="1">
      <alignment horizontal="center" vertical="center" wrapText="1"/>
    </xf>
    <xf numFmtId="190" fontId="4" fillId="33" borderId="11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190" fontId="11" fillId="33" borderId="11" xfId="0" applyNumberFormat="1" applyFont="1" applyFill="1" applyBorder="1" applyAlignment="1">
      <alignment horizontal="center" vertical="center"/>
    </xf>
    <xf numFmtId="190" fontId="4" fillId="35" borderId="11" xfId="0" applyNumberFormat="1" applyFont="1" applyFill="1" applyBorder="1" applyAlignment="1">
      <alignment horizontal="center" vertical="center" wrapText="1"/>
    </xf>
    <xf numFmtId="190" fontId="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90" fontId="11" fillId="3" borderId="11" xfId="0" applyNumberFormat="1" applyFont="1" applyFill="1" applyBorder="1" applyAlignment="1">
      <alignment horizontal="center" vertical="center"/>
    </xf>
    <xf numFmtId="190" fontId="4" fillId="33" borderId="23" xfId="0" applyNumberFormat="1" applyFont="1" applyFill="1" applyBorder="1" applyAlignment="1">
      <alignment horizontal="center" vertical="center" wrapText="1"/>
    </xf>
    <xf numFmtId="190" fontId="4" fillId="0" borderId="17" xfId="0" applyNumberFormat="1" applyFont="1" applyBorder="1" applyAlignment="1">
      <alignment horizontal="center" vertical="center" wrapText="1"/>
    </xf>
    <xf numFmtId="190" fontId="7" fillId="0" borderId="11" xfId="0" applyNumberFormat="1" applyFont="1" applyFill="1" applyBorder="1" applyAlignment="1">
      <alignment horizontal="center" vertical="center" wrapText="1"/>
    </xf>
    <xf numFmtId="190" fontId="4" fillId="0" borderId="15" xfId="0" applyNumberFormat="1" applyFont="1" applyBorder="1" applyAlignment="1">
      <alignment horizontal="center" vertical="center" wrapText="1"/>
    </xf>
    <xf numFmtId="190" fontId="4" fillId="0" borderId="15" xfId="0" applyNumberFormat="1" applyFont="1" applyFill="1" applyBorder="1" applyAlignment="1">
      <alignment horizontal="center" vertical="center" wrapText="1"/>
    </xf>
    <xf numFmtId="190" fontId="4" fillId="0" borderId="13" xfId="0" applyNumberFormat="1" applyFont="1" applyBorder="1" applyAlignment="1">
      <alignment horizontal="center" vertical="center" wrapText="1"/>
    </xf>
    <xf numFmtId="191" fontId="7" fillId="33" borderId="23" xfId="0" applyNumberFormat="1" applyFont="1" applyFill="1" applyBorder="1" applyAlignment="1">
      <alignment horizontal="center" vertical="center" wrapText="1"/>
    </xf>
    <xf numFmtId="191" fontId="7" fillId="3" borderId="11" xfId="0" applyNumberFormat="1" applyFont="1" applyFill="1" applyBorder="1" applyAlignment="1">
      <alignment horizontal="center" vertical="center" wrapText="1"/>
    </xf>
    <xf numFmtId="191" fontId="7" fillId="3" borderId="24" xfId="0" applyNumberFormat="1" applyFont="1" applyFill="1" applyBorder="1" applyAlignment="1">
      <alignment horizontal="center" vertical="center" wrapText="1"/>
    </xf>
    <xf numFmtId="191" fontId="7" fillId="3" borderId="23" xfId="0" applyNumberFormat="1" applyFont="1" applyFill="1" applyBorder="1" applyAlignment="1">
      <alignment horizontal="center" vertical="center" wrapText="1"/>
    </xf>
    <xf numFmtId="191" fontId="7" fillId="33" borderId="24" xfId="0" applyNumberFormat="1" applyFont="1" applyFill="1" applyBorder="1" applyAlignment="1">
      <alignment horizontal="center" vertical="center" wrapText="1"/>
    </xf>
    <xf numFmtId="190" fontId="7" fillId="33" borderId="24" xfId="0" applyNumberFormat="1" applyFont="1" applyFill="1" applyBorder="1" applyAlignment="1">
      <alignment horizontal="center" vertical="center" wrapText="1"/>
    </xf>
    <xf numFmtId="191" fontId="7" fillId="33" borderId="26" xfId="0" applyNumberFormat="1" applyFont="1" applyFill="1" applyBorder="1" applyAlignment="1">
      <alignment horizontal="center" vertical="center" wrapText="1"/>
    </xf>
    <xf numFmtId="190" fontId="4" fillId="34" borderId="17" xfId="0" applyNumberFormat="1" applyFont="1" applyFill="1" applyBorder="1" applyAlignment="1">
      <alignment horizontal="center" vertical="center" wrapText="1"/>
    </xf>
    <xf numFmtId="190" fontId="10" fillId="3" borderId="11" xfId="0" applyNumberFormat="1" applyFont="1" applyFill="1" applyBorder="1" applyAlignment="1">
      <alignment horizontal="center" vertical="center"/>
    </xf>
    <xf numFmtId="190" fontId="7" fillId="4" borderId="17" xfId="0" applyNumberFormat="1" applyFont="1" applyFill="1" applyBorder="1" applyAlignment="1">
      <alignment horizontal="center" vertical="center" wrapText="1"/>
    </xf>
    <xf numFmtId="191" fontId="4" fillId="34" borderId="17" xfId="0" applyNumberFormat="1" applyFont="1" applyFill="1" applyBorder="1" applyAlignment="1">
      <alignment horizontal="center" vertical="center" wrapText="1"/>
    </xf>
    <xf numFmtId="191" fontId="4" fillId="33" borderId="23" xfId="0" applyNumberFormat="1" applyFont="1" applyFill="1" applyBorder="1" applyAlignment="1">
      <alignment horizontal="center" vertical="center" wrapText="1"/>
    </xf>
    <xf numFmtId="191" fontId="4" fillId="33" borderId="24" xfId="0" applyNumberFormat="1" applyFont="1" applyFill="1" applyBorder="1" applyAlignment="1">
      <alignment horizontal="center" vertical="center" wrapText="1"/>
    </xf>
    <xf numFmtId="191" fontId="7" fillId="34" borderId="27" xfId="0" applyNumberFormat="1" applyFont="1" applyFill="1" applyBorder="1" applyAlignment="1">
      <alignment horizontal="center" vertical="center" wrapText="1"/>
    </xf>
    <xf numFmtId="191" fontId="7" fillId="4" borderId="17" xfId="0" applyNumberFormat="1" applyFont="1" applyFill="1" applyBorder="1" applyAlignment="1">
      <alignment horizontal="center" vertical="center" wrapText="1"/>
    </xf>
    <xf numFmtId="191" fontId="7" fillId="34" borderId="11" xfId="0" applyNumberFormat="1" applyFont="1" applyFill="1" applyBorder="1" applyAlignment="1">
      <alignment horizontal="center" vertical="center" wrapText="1"/>
    </xf>
    <xf numFmtId="190" fontId="7" fillId="34" borderId="18" xfId="0" applyNumberFormat="1" applyFont="1" applyFill="1" applyBorder="1" applyAlignment="1">
      <alignment horizontal="center" vertical="center" wrapText="1"/>
    </xf>
    <xf numFmtId="190" fontId="7" fillId="0" borderId="23" xfId="0" applyNumberFormat="1" applyFont="1" applyBorder="1" applyAlignment="1">
      <alignment horizontal="center" vertical="center" wrapText="1"/>
    </xf>
    <xf numFmtId="190" fontId="4" fillId="0" borderId="0" xfId="0" applyNumberFormat="1" applyFont="1" applyAlignment="1">
      <alignment horizontal="center" vertical="top"/>
    </xf>
    <xf numFmtId="191" fontId="10" fillId="0" borderId="0" xfId="0" applyNumberFormat="1" applyFont="1" applyAlignment="1">
      <alignment horizontal="center" vertical="center"/>
    </xf>
    <xf numFmtId="0" fontId="7" fillId="34" borderId="27" xfId="0" applyFont="1" applyFill="1" applyBorder="1" applyAlignment="1">
      <alignment vertical="top" wrapText="1"/>
    </xf>
    <xf numFmtId="191" fontId="7" fillId="34" borderId="28" xfId="0" applyNumberFormat="1" applyFont="1" applyFill="1" applyBorder="1" applyAlignment="1">
      <alignment vertical="top" wrapText="1"/>
    </xf>
    <xf numFmtId="190" fontId="7" fillId="34" borderId="29" xfId="0" applyNumberFormat="1" applyFont="1" applyFill="1" applyBorder="1" applyAlignment="1">
      <alignment horizontal="center" vertical="center" wrapText="1"/>
    </xf>
    <xf numFmtId="190" fontId="7" fillId="34" borderId="30" xfId="0" applyNumberFormat="1" applyFont="1" applyFill="1" applyBorder="1" applyAlignment="1">
      <alignment horizontal="center" vertical="center" wrapText="1"/>
    </xf>
    <xf numFmtId="190" fontId="7" fillId="34" borderId="27" xfId="0" applyNumberFormat="1" applyFont="1" applyFill="1" applyBorder="1" applyAlignment="1">
      <alignment horizontal="center" vertical="center" wrapText="1"/>
    </xf>
    <xf numFmtId="191" fontId="7" fillId="34" borderId="31" xfId="0" applyNumberFormat="1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vertical="top" wrapText="1"/>
    </xf>
    <xf numFmtId="191" fontId="7" fillId="33" borderId="0" xfId="0" applyNumberFormat="1" applyFont="1" applyFill="1" applyBorder="1" applyAlignment="1">
      <alignment horizontal="center" vertical="top" wrapText="1"/>
    </xf>
    <xf numFmtId="190" fontId="7" fillId="33" borderId="0" xfId="0" applyNumberFormat="1" applyFont="1" applyFill="1" applyBorder="1" applyAlignment="1">
      <alignment horizontal="right" vertical="top" wrapText="1"/>
    </xf>
    <xf numFmtId="191" fontId="7" fillId="33" borderId="0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 vertical="center"/>
    </xf>
    <xf numFmtId="0" fontId="12" fillId="0" borderId="0" xfId="0" applyFont="1" applyBorder="1" applyAlignment="1">
      <alignment horizontal="center" vertical="top" wrapText="1"/>
    </xf>
    <xf numFmtId="191" fontId="7" fillId="33" borderId="0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191" fontId="9" fillId="33" borderId="25" xfId="0" applyNumberFormat="1" applyFont="1" applyFill="1" applyBorder="1" applyAlignment="1">
      <alignment horizontal="center" vertical="top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94"/>
  <sheetViews>
    <sheetView tabSelected="1" view="pageBreakPreview" zoomScale="75" zoomScaleNormal="75" zoomScaleSheetLayoutView="75" zoomScalePageLayoutView="0" workbookViewId="0" topLeftCell="E26">
      <selection activeCell="I60" sqref="I60"/>
    </sheetView>
  </sheetViews>
  <sheetFormatPr defaultColWidth="9.00390625" defaultRowHeight="12.75"/>
  <cols>
    <col min="1" max="1" width="7.375" style="1" hidden="1" customWidth="1"/>
    <col min="2" max="2" width="12.75390625" style="1" customWidth="1"/>
    <col min="3" max="3" width="60.75390625" style="2" customWidth="1"/>
    <col min="4" max="4" width="11.375" style="1" hidden="1" customWidth="1"/>
    <col min="5" max="5" width="15.375" style="1" customWidth="1"/>
    <col min="6" max="6" width="16.00390625" style="1" customWidth="1"/>
    <col min="7" max="7" width="15.75390625" style="1" customWidth="1"/>
    <col min="8" max="8" width="15.375" style="1" customWidth="1"/>
    <col min="9" max="9" width="14.75390625" style="1" customWidth="1"/>
    <col min="10" max="10" width="0.6171875" style="1" customWidth="1"/>
    <col min="11" max="11" width="0.875" style="1" hidden="1" customWidth="1"/>
    <col min="12" max="12" width="15.125" style="1" hidden="1" customWidth="1"/>
    <col min="13" max="13" width="15.125" style="1" customWidth="1"/>
    <col min="14" max="14" width="16.00390625" style="1" customWidth="1"/>
    <col min="15" max="15" width="15.00390625" style="1" customWidth="1"/>
    <col min="16" max="16" width="14.25390625" style="1" customWidth="1"/>
    <col min="17" max="17" width="19.375" style="1" customWidth="1"/>
    <col min="18" max="18" width="16.25390625" style="1" customWidth="1"/>
    <col min="19" max="16384" width="9.125" style="1" customWidth="1"/>
  </cols>
  <sheetData>
    <row r="1" spans="2:18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2:18" ht="20.25">
      <c r="B2" s="3"/>
      <c r="C2" s="3"/>
      <c r="D2" s="3"/>
      <c r="E2" s="3"/>
      <c r="H2" s="15"/>
      <c r="I2" s="15"/>
      <c r="J2" s="15"/>
      <c r="K2" s="15"/>
      <c r="L2" s="15"/>
      <c r="M2" s="15"/>
      <c r="N2" s="15"/>
      <c r="O2" s="15"/>
      <c r="Q2" s="143" t="s">
        <v>44</v>
      </c>
      <c r="R2" s="142"/>
    </row>
    <row r="3" spans="2:18" ht="20.25">
      <c r="B3" s="3"/>
      <c r="C3" s="3"/>
      <c r="D3" s="3"/>
      <c r="E3" s="3"/>
      <c r="H3" s="15"/>
      <c r="I3" s="15"/>
      <c r="J3" s="15"/>
      <c r="K3" s="15"/>
      <c r="L3" s="15"/>
      <c r="M3" s="15"/>
      <c r="N3" s="15"/>
      <c r="O3" s="15"/>
      <c r="Q3" s="142" t="s">
        <v>93</v>
      </c>
      <c r="R3" s="142"/>
    </row>
    <row r="4" spans="2:18" ht="15.75">
      <c r="B4" s="3"/>
      <c r="C4" s="3"/>
      <c r="D4" s="3"/>
      <c r="E4" s="3"/>
      <c r="H4" s="15"/>
      <c r="I4" s="15"/>
      <c r="J4" s="15"/>
      <c r="K4" s="15"/>
      <c r="L4" s="15"/>
      <c r="M4" s="15"/>
      <c r="N4" s="15"/>
      <c r="O4" s="15"/>
      <c r="R4" s="15"/>
    </row>
    <row r="5" spans="2:18" ht="0.75" customHeight="1">
      <c r="B5" s="148"/>
      <c r="C5" s="148"/>
      <c r="D5" s="148"/>
      <c r="E5" s="148"/>
      <c r="F5" s="148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7:18" ht="35.25" customHeight="1">
      <c r="G6" s="152" t="s">
        <v>94</v>
      </c>
      <c r="H6" s="152"/>
      <c r="I6" s="152"/>
      <c r="J6" s="152"/>
      <c r="K6" s="152"/>
      <c r="L6" s="152"/>
      <c r="M6" s="152"/>
      <c r="N6" s="152"/>
      <c r="O6" s="152"/>
      <c r="P6" s="42"/>
      <c r="Q6" s="42"/>
      <c r="R6" s="42"/>
    </row>
    <row r="7" spans="7:18" ht="27.75" customHeight="1">
      <c r="G7" s="152"/>
      <c r="H7" s="152"/>
      <c r="I7" s="152"/>
      <c r="J7" s="152"/>
      <c r="K7" s="152"/>
      <c r="L7" s="152"/>
      <c r="M7" s="152"/>
      <c r="N7" s="152"/>
      <c r="O7" s="152"/>
      <c r="P7" s="42"/>
      <c r="Q7" s="42"/>
      <c r="R7" s="42"/>
    </row>
    <row r="8" spans="2:18" ht="13.5" customHeight="1">
      <c r="B8" s="3"/>
      <c r="C8" s="4"/>
      <c r="D8" s="3" t="s"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2:18" ht="13.5" customHeight="1">
      <c r="B9" s="3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2:18" ht="25.5" customHeight="1" thickBot="1">
      <c r="B10" s="37"/>
      <c r="C10" s="38"/>
      <c r="D10" s="3"/>
      <c r="E10" s="36"/>
      <c r="F10" s="36"/>
      <c r="G10" s="43"/>
      <c r="H10" s="43"/>
      <c r="I10" s="43"/>
      <c r="J10" s="43"/>
      <c r="K10" s="43"/>
      <c r="L10" s="43"/>
      <c r="M10" s="43"/>
      <c r="N10" s="43"/>
      <c r="O10" s="43"/>
      <c r="P10" s="44"/>
      <c r="Q10" s="44"/>
      <c r="R10" s="63"/>
    </row>
    <row r="11" spans="2:18" ht="174.75" customHeight="1" thickBot="1">
      <c r="B11" s="149" t="s">
        <v>1</v>
      </c>
      <c r="C11" s="150" t="s">
        <v>54</v>
      </c>
      <c r="D11" s="8" t="s">
        <v>11</v>
      </c>
      <c r="E11" s="147" t="s">
        <v>77</v>
      </c>
      <c r="F11" s="151" t="s">
        <v>78</v>
      </c>
      <c r="G11" s="76" t="s">
        <v>79</v>
      </c>
      <c r="H11" s="55" t="s">
        <v>74</v>
      </c>
      <c r="I11" s="55" t="s">
        <v>80</v>
      </c>
      <c r="J11" s="76" t="s">
        <v>81</v>
      </c>
      <c r="K11" s="58" t="s">
        <v>89</v>
      </c>
      <c r="L11" s="58" t="s">
        <v>90</v>
      </c>
      <c r="M11" s="58" t="s">
        <v>83</v>
      </c>
      <c r="N11" s="58" t="s">
        <v>84</v>
      </c>
      <c r="O11" s="58" t="s">
        <v>85</v>
      </c>
      <c r="P11" s="58" t="s">
        <v>75</v>
      </c>
      <c r="Q11" s="58" t="s">
        <v>86</v>
      </c>
      <c r="R11" s="64" t="s">
        <v>87</v>
      </c>
    </row>
    <row r="12" spans="2:18" ht="9" customHeight="1" hidden="1">
      <c r="B12" s="149"/>
      <c r="C12" s="150"/>
      <c r="D12" s="27"/>
      <c r="E12" s="147"/>
      <c r="F12" s="151"/>
      <c r="G12" s="57"/>
      <c r="H12" s="57"/>
      <c r="I12" s="56"/>
      <c r="J12" s="45"/>
      <c r="K12" s="45"/>
      <c r="L12" s="45"/>
      <c r="M12" s="45"/>
      <c r="N12" s="45"/>
      <c r="O12" s="45"/>
      <c r="P12" s="46"/>
      <c r="Q12" s="46"/>
      <c r="R12" s="45"/>
    </row>
    <row r="13" spans="2:18" ht="24" customHeight="1">
      <c r="B13" s="33">
        <v>10000000</v>
      </c>
      <c r="C13" s="33" t="s">
        <v>2</v>
      </c>
      <c r="D13" s="35"/>
      <c r="E13" s="77">
        <f>E14+E28+E34+E25</f>
        <v>102627.98400000001</v>
      </c>
      <c r="F13" s="77">
        <f>F14+F28+F34+F25</f>
        <v>115383.80600000001</v>
      </c>
      <c r="G13" s="77">
        <f>F13-E13</f>
        <v>12755.822</v>
      </c>
      <c r="H13" s="78">
        <f>F13/E13*100-100</f>
        <v>12.4291850066937</v>
      </c>
      <c r="I13" s="77">
        <f>I14+I28+I34</f>
        <v>133495.61599999998</v>
      </c>
      <c r="J13" s="78">
        <f>I13/F13*100-100</f>
        <v>15.697012109307579</v>
      </c>
      <c r="K13" s="77">
        <f>K14+K28+K34+K25</f>
        <v>148954.44999999998</v>
      </c>
      <c r="L13" s="77">
        <f>L14+L28+L34+L25</f>
        <v>12407.5</v>
      </c>
      <c r="M13" s="77">
        <f>M14+M28+M34+M25</f>
        <v>161361.95</v>
      </c>
      <c r="N13" s="77">
        <f>M13-I13</f>
        <v>27866.33400000003</v>
      </c>
      <c r="O13" s="78">
        <f>M13/I13*100</f>
        <v>120.87434391852992</v>
      </c>
      <c r="P13" s="77">
        <f>P14+P25+P28+P34</f>
        <v>151819.512</v>
      </c>
      <c r="Q13" s="77">
        <f>P13-M13</f>
        <v>-9542.438000000024</v>
      </c>
      <c r="R13" s="78">
        <f>P13/M13*100-100</f>
        <v>-5.913685351472282</v>
      </c>
    </row>
    <row r="14" spans="2:18" ht="37.5" customHeight="1">
      <c r="B14" s="9">
        <v>11000000</v>
      </c>
      <c r="C14" s="9" t="s">
        <v>15</v>
      </c>
      <c r="D14" s="19">
        <v>49945.9</v>
      </c>
      <c r="E14" s="79">
        <f>E15+E21</f>
        <v>56903.71</v>
      </c>
      <c r="F14" s="79">
        <f>F15+F21</f>
        <v>64246.726</v>
      </c>
      <c r="G14" s="80">
        <f aca="true" t="shared" si="0" ref="G14:G77">F14-E14</f>
        <v>7343.016000000003</v>
      </c>
      <c r="H14" s="81">
        <f aca="true" t="shared" si="1" ref="H14:H77">F14/E14*100-100</f>
        <v>12.904283393824414</v>
      </c>
      <c r="I14" s="79">
        <f>I15+I21</f>
        <v>75293.256</v>
      </c>
      <c r="J14" s="81">
        <f aca="true" t="shared" si="2" ref="J14:J19">I14/F14*100-100</f>
        <v>17.193918955496642</v>
      </c>
      <c r="K14" s="79">
        <f>K15+K21</f>
        <v>122994.19600000001</v>
      </c>
      <c r="L14" s="79">
        <f>L15+L21</f>
        <v>11785</v>
      </c>
      <c r="M14" s="79">
        <f>M15+M21</f>
        <v>134779.19600000003</v>
      </c>
      <c r="N14" s="80">
        <f aca="true" t="shared" si="3" ref="N14:N77">M14-I14</f>
        <v>59485.94000000003</v>
      </c>
      <c r="O14" s="86">
        <f aca="true" t="shared" si="4" ref="O14:O77">M14/I14*100</f>
        <v>179.0056681836153</v>
      </c>
      <c r="P14" s="79">
        <f>P15+P21</f>
        <v>125270.512</v>
      </c>
      <c r="Q14" s="85">
        <f aca="true" t="shared" si="5" ref="Q14:Q77">P14-M14</f>
        <v>-9508.684000000023</v>
      </c>
      <c r="R14" s="86">
        <f aca="true" t="shared" si="6" ref="R14:R77">P14/M14*100-100</f>
        <v>-7.055008697336362</v>
      </c>
    </row>
    <row r="15" spans="2:18" ht="24.75" customHeight="1">
      <c r="B15" s="74">
        <v>11010000</v>
      </c>
      <c r="C15" s="75" t="s">
        <v>45</v>
      </c>
      <c r="D15" s="72"/>
      <c r="E15" s="82">
        <f>E16+E17+E18+E19+E20</f>
        <v>56447.237</v>
      </c>
      <c r="F15" s="82">
        <f>F16+F17+F18+F19+F20</f>
        <v>64122.161</v>
      </c>
      <c r="G15" s="83">
        <f t="shared" si="0"/>
        <v>7674.923999999999</v>
      </c>
      <c r="H15" s="84">
        <f t="shared" si="1"/>
        <v>13.596633613794069</v>
      </c>
      <c r="I15" s="82">
        <f>I16+I17+I18+I19+I20</f>
        <v>75218.256</v>
      </c>
      <c r="J15" s="84">
        <f t="shared" si="2"/>
        <v>17.304617977550677</v>
      </c>
      <c r="K15" s="82">
        <f>K16+K17+K18+K19+K20</f>
        <v>122884.854</v>
      </c>
      <c r="L15" s="82">
        <f>L16+L17+L18+L19+L20</f>
        <v>11785</v>
      </c>
      <c r="M15" s="82">
        <f>M16+M17+M18+M19+M20</f>
        <v>134669.85400000002</v>
      </c>
      <c r="N15" s="83">
        <f t="shared" si="3"/>
        <v>59451.59800000003</v>
      </c>
      <c r="O15" s="84">
        <f t="shared" si="4"/>
        <v>179.03878813675237</v>
      </c>
      <c r="P15" s="82">
        <f>P16+P17+P18+P19+P20</f>
        <v>125185.512</v>
      </c>
      <c r="Q15" s="83">
        <f t="shared" si="5"/>
        <v>-9484.342000000019</v>
      </c>
      <c r="R15" s="84">
        <f t="shared" si="6"/>
        <v>-7.042661529877364</v>
      </c>
    </row>
    <row r="16" spans="2:18" ht="57.75" customHeight="1">
      <c r="B16" s="26">
        <v>11010100</v>
      </c>
      <c r="C16" s="9" t="s">
        <v>46</v>
      </c>
      <c r="D16" s="19"/>
      <c r="E16" s="85">
        <v>43701.644</v>
      </c>
      <c r="F16" s="85">
        <v>48530.39</v>
      </c>
      <c r="G16" s="80">
        <f t="shared" si="0"/>
        <v>4828.745999999999</v>
      </c>
      <c r="H16" s="81">
        <f t="shared" si="1"/>
        <v>11.049346335803747</v>
      </c>
      <c r="I16" s="79">
        <v>57196.956</v>
      </c>
      <c r="J16" s="81">
        <f t="shared" si="2"/>
        <v>17.858018449882636</v>
      </c>
      <c r="K16" s="85">
        <v>38371.275</v>
      </c>
      <c r="L16" s="85">
        <v>3550</v>
      </c>
      <c r="M16" s="85">
        <f>K16+L16</f>
        <v>41921.275</v>
      </c>
      <c r="N16" s="85">
        <f t="shared" si="3"/>
        <v>-15275.680999999997</v>
      </c>
      <c r="O16" s="86">
        <f t="shared" si="4"/>
        <v>73.29284271701452</v>
      </c>
      <c r="P16" s="79">
        <f>40000+40.857+1859.143</f>
        <v>41900</v>
      </c>
      <c r="Q16" s="85">
        <f t="shared" si="5"/>
        <v>-21.275000000001455</v>
      </c>
      <c r="R16" s="86">
        <f t="shared" si="6"/>
        <v>-0.05074988773600353</v>
      </c>
    </row>
    <row r="17" spans="2:18" ht="96.75" customHeight="1">
      <c r="B17" s="26">
        <v>11010200</v>
      </c>
      <c r="C17" s="9" t="s">
        <v>47</v>
      </c>
      <c r="D17" s="19"/>
      <c r="E17" s="85">
        <v>2182.042</v>
      </c>
      <c r="F17" s="85">
        <v>2649.749</v>
      </c>
      <c r="G17" s="80">
        <f t="shared" si="0"/>
        <v>467.7069999999999</v>
      </c>
      <c r="H17" s="81">
        <f t="shared" si="1"/>
        <v>21.434372024003196</v>
      </c>
      <c r="I17" s="79">
        <v>3206.3</v>
      </c>
      <c r="J17" s="81">
        <f t="shared" si="2"/>
        <v>21.00391395562373</v>
      </c>
      <c r="K17" s="85">
        <v>78034.23</v>
      </c>
      <c r="L17" s="85">
        <v>7500</v>
      </c>
      <c r="M17" s="85">
        <f aca="true" t="shared" si="7" ref="M17:M80">K17+L17</f>
        <v>85534.23</v>
      </c>
      <c r="N17" s="85">
        <f t="shared" si="3"/>
        <v>82327.93</v>
      </c>
      <c r="O17" s="86">
        <f t="shared" si="4"/>
        <v>2667.692667560739</v>
      </c>
      <c r="P17" s="79">
        <f>79139.655-1859.143-50-200+214.5+1.5</f>
        <v>77246.512</v>
      </c>
      <c r="Q17" s="85">
        <f t="shared" si="5"/>
        <v>-8287.717999999993</v>
      </c>
      <c r="R17" s="86">
        <f t="shared" si="6"/>
        <v>-9.689358283812226</v>
      </c>
    </row>
    <row r="18" spans="2:18" ht="56.25" customHeight="1">
      <c r="B18" s="26">
        <v>11010400</v>
      </c>
      <c r="C18" s="9" t="s">
        <v>48</v>
      </c>
      <c r="D18" s="19"/>
      <c r="E18" s="85">
        <v>7420.06</v>
      </c>
      <c r="F18" s="85">
        <v>8903.853</v>
      </c>
      <c r="G18" s="80">
        <f t="shared" si="0"/>
        <v>1483.7929999999988</v>
      </c>
      <c r="H18" s="81">
        <f t="shared" si="1"/>
        <v>19.997048541386448</v>
      </c>
      <c r="I18" s="79">
        <v>10265</v>
      </c>
      <c r="J18" s="81">
        <f t="shared" si="2"/>
        <v>15.287168375308994</v>
      </c>
      <c r="K18" s="85">
        <v>4839.091</v>
      </c>
      <c r="L18" s="85">
        <v>670</v>
      </c>
      <c r="M18" s="85">
        <f t="shared" si="7"/>
        <v>5509.091</v>
      </c>
      <c r="N18" s="85">
        <f t="shared" si="3"/>
        <v>-4755.909</v>
      </c>
      <c r="O18" s="86">
        <f t="shared" si="4"/>
        <v>53.668689722357534</v>
      </c>
      <c r="P18" s="79">
        <v>4839</v>
      </c>
      <c r="Q18" s="85">
        <f t="shared" si="5"/>
        <v>-670.0910000000003</v>
      </c>
      <c r="R18" s="86">
        <f t="shared" si="6"/>
        <v>-12.163367786083043</v>
      </c>
    </row>
    <row r="19" spans="2:18" ht="36.75" customHeight="1">
      <c r="B19" s="26">
        <v>11010500</v>
      </c>
      <c r="C19" s="9" t="s">
        <v>49</v>
      </c>
      <c r="D19" s="19"/>
      <c r="E19" s="85">
        <v>3143.491</v>
      </c>
      <c r="F19" s="85">
        <v>4038.169</v>
      </c>
      <c r="G19" s="80">
        <f t="shared" si="0"/>
        <v>894.6779999999999</v>
      </c>
      <c r="H19" s="81">
        <f t="shared" si="1"/>
        <v>28.46128714858736</v>
      </c>
      <c r="I19" s="79">
        <v>4550</v>
      </c>
      <c r="J19" s="81">
        <f t="shared" si="2"/>
        <v>12.674828616632936</v>
      </c>
      <c r="K19" s="85">
        <v>1640.258</v>
      </c>
      <c r="L19" s="85">
        <v>65</v>
      </c>
      <c r="M19" s="85">
        <f t="shared" si="7"/>
        <v>1705.258</v>
      </c>
      <c r="N19" s="85">
        <f t="shared" si="3"/>
        <v>-2844.742</v>
      </c>
      <c r="O19" s="86">
        <f t="shared" si="4"/>
        <v>37.478197802197805</v>
      </c>
      <c r="P19" s="79">
        <v>1200</v>
      </c>
      <c r="Q19" s="85">
        <f t="shared" si="5"/>
        <v>-505.25800000000004</v>
      </c>
      <c r="R19" s="86">
        <f t="shared" si="6"/>
        <v>-29.629416780334708</v>
      </c>
    </row>
    <row r="20" spans="2:18" ht="1.5" customHeight="1" hidden="1">
      <c r="B20" s="9">
        <v>11010900</v>
      </c>
      <c r="C20" s="9" t="s">
        <v>50</v>
      </c>
      <c r="D20" s="19"/>
      <c r="E20" s="86"/>
      <c r="F20" s="86"/>
      <c r="G20" s="80">
        <f t="shared" si="0"/>
        <v>0</v>
      </c>
      <c r="H20" s="81"/>
      <c r="I20" s="79"/>
      <c r="J20" s="81"/>
      <c r="K20" s="81"/>
      <c r="L20" s="81"/>
      <c r="M20" s="85">
        <f t="shared" si="7"/>
        <v>0</v>
      </c>
      <c r="N20" s="85">
        <f t="shared" si="3"/>
        <v>0</v>
      </c>
      <c r="O20" s="86" t="e">
        <f t="shared" si="4"/>
        <v>#DIV/0!</v>
      </c>
      <c r="P20" s="79"/>
      <c r="Q20" s="85">
        <f t="shared" si="5"/>
        <v>0</v>
      </c>
      <c r="R20" s="86" t="e">
        <f t="shared" si="6"/>
        <v>#DIV/0!</v>
      </c>
    </row>
    <row r="21" spans="2:18" ht="21.75" customHeight="1">
      <c r="B21" s="65">
        <v>11020000</v>
      </c>
      <c r="C21" s="65" t="s">
        <v>19</v>
      </c>
      <c r="D21" s="73">
        <v>48508.1</v>
      </c>
      <c r="E21" s="82">
        <f>E24</f>
        <v>456.473</v>
      </c>
      <c r="F21" s="82">
        <f>F24</f>
        <v>124.565</v>
      </c>
      <c r="G21" s="83">
        <f t="shared" si="0"/>
        <v>-331.908</v>
      </c>
      <c r="H21" s="84">
        <f t="shared" si="1"/>
        <v>-72.71141995254922</v>
      </c>
      <c r="I21" s="82">
        <f>I24</f>
        <v>75</v>
      </c>
      <c r="J21" s="84">
        <f aca="true" t="shared" si="8" ref="J21:J47">I21/F21*100-100</f>
        <v>-39.79047083851805</v>
      </c>
      <c r="K21" s="82">
        <f>K24</f>
        <v>109.342</v>
      </c>
      <c r="L21" s="82">
        <f>L24</f>
        <v>0</v>
      </c>
      <c r="M21" s="83">
        <f t="shared" si="7"/>
        <v>109.342</v>
      </c>
      <c r="N21" s="83">
        <f t="shared" si="3"/>
        <v>34.342</v>
      </c>
      <c r="O21" s="84">
        <f t="shared" si="4"/>
        <v>145.78933333333333</v>
      </c>
      <c r="P21" s="82">
        <f>P24</f>
        <v>85</v>
      </c>
      <c r="Q21" s="83">
        <f t="shared" si="5"/>
        <v>-24.342</v>
      </c>
      <c r="R21" s="84">
        <f t="shared" si="6"/>
        <v>-22.2622596989263</v>
      </c>
    </row>
    <row r="22" spans="2:18" ht="12.75" customHeight="1" hidden="1">
      <c r="B22" s="9">
        <v>11020000</v>
      </c>
      <c r="C22" s="9" t="s">
        <v>3</v>
      </c>
      <c r="D22" s="19">
        <f>SUM(D23)</f>
        <v>0</v>
      </c>
      <c r="E22" s="87"/>
      <c r="F22" s="87"/>
      <c r="G22" s="77">
        <f t="shared" si="0"/>
        <v>0</v>
      </c>
      <c r="H22" s="78" t="e">
        <f t="shared" si="1"/>
        <v>#DIV/0!</v>
      </c>
      <c r="I22" s="87"/>
      <c r="J22" s="78" t="e">
        <f t="shared" si="8"/>
        <v>#DIV/0!</v>
      </c>
      <c r="K22" s="114"/>
      <c r="L22" s="114"/>
      <c r="M22" s="85">
        <f t="shared" si="7"/>
        <v>0</v>
      </c>
      <c r="N22" s="85">
        <f t="shared" si="3"/>
        <v>0</v>
      </c>
      <c r="O22" s="86" t="e">
        <f t="shared" si="4"/>
        <v>#DIV/0!</v>
      </c>
      <c r="P22" s="87"/>
      <c r="Q22" s="85">
        <f t="shared" si="5"/>
        <v>0</v>
      </c>
      <c r="R22" s="86" t="e">
        <f t="shared" si="6"/>
        <v>#DIV/0!</v>
      </c>
    </row>
    <row r="23" spans="2:18" ht="21.75" customHeight="1" hidden="1">
      <c r="B23" s="9">
        <v>11020200</v>
      </c>
      <c r="C23" s="9" t="s">
        <v>4</v>
      </c>
      <c r="D23" s="21"/>
      <c r="E23" s="88"/>
      <c r="F23" s="88"/>
      <c r="G23" s="77">
        <f t="shared" si="0"/>
        <v>0</v>
      </c>
      <c r="H23" s="78" t="e">
        <f t="shared" si="1"/>
        <v>#DIV/0!</v>
      </c>
      <c r="I23" s="88"/>
      <c r="J23" s="78" t="e">
        <f t="shared" si="8"/>
        <v>#DIV/0!</v>
      </c>
      <c r="K23" s="115"/>
      <c r="L23" s="115"/>
      <c r="M23" s="85">
        <f t="shared" si="7"/>
        <v>0</v>
      </c>
      <c r="N23" s="85">
        <f t="shared" si="3"/>
        <v>0</v>
      </c>
      <c r="O23" s="86" t="e">
        <f t="shared" si="4"/>
        <v>#DIV/0!</v>
      </c>
      <c r="P23" s="88"/>
      <c r="Q23" s="85">
        <f t="shared" si="5"/>
        <v>0</v>
      </c>
      <c r="R23" s="86" t="e">
        <f t="shared" si="6"/>
        <v>#DIV/0!</v>
      </c>
    </row>
    <row r="24" spans="2:18" ht="42" customHeight="1">
      <c r="B24" s="9">
        <v>11020200</v>
      </c>
      <c r="C24" s="9" t="s">
        <v>20</v>
      </c>
      <c r="D24" s="21"/>
      <c r="E24" s="85">
        <v>456.473</v>
      </c>
      <c r="F24" s="85">
        <v>124.565</v>
      </c>
      <c r="G24" s="80">
        <f t="shared" si="0"/>
        <v>-331.908</v>
      </c>
      <c r="H24" s="81">
        <f t="shared" si="1"/>
        <v>-72.71141995254922</v>
      </c>
      <c r="I24" s="79">
        <v>75</v>
      </c>
      <c r="J24" s="81">
        <f t="shared" si="8"/>
        <v>-39.79047083851805</v>
      </c>
      <c r="K24" s="85">
        <v>109.342</v>
      </c>
      <c r="L24" s="85">
        <v>0</v>
      </c>
      <c r="M24" s="85">
        <f t="shared" si="7"/>
        <v>109.342</v>
      </c>
      <c r="N24" s="85">
        <f t="shared" si="3"/>
        <v>34.342</v>
      </c>
      <c r="O24" s="86">
        <f t="shared" si="4"/>
        <v>145.78933333333333</v>
      </c>
      <c r="P24" s="79">
        <v>85</v>
      </c>
      <c r="Q24" s="85">
        <f t="shared" si="5"/>
        <v>-24.342</v>
      </c>
      <c r="R24" s="86">
        <f t="shared" si="6"/>
        <v>-22.2622596989263</v>
      </c>
    </row>
    <row r="25" spans="2:18" ht="36.75" customHeight="1">
      <c r="B25" s="65">
        <v>13010000</v>
      </c>
      <c r="C25" s="65" t="s">
        <v>56</v>
      </c>
      <c r="D25" s="73"/>
      <c r="E25" s="82">
        <f>E26+E27</f>
        <v>7.475</v>
      </c>
      <c r="F25" s="82">
        <f>F26+F27</f>
        <v>7.354</v>
      </c>
      <c r="G25" s="83">
        <f t="shared" si="0"/>
        <v>-0.12099999999999955</v>
      </c>
      <c r="H25" s="84">
        <f t="shared" si="1"/>
        <v>-1.6187290969899522</v>
      </c>
      <c r="I25" s="82">
        <f>I26+I27</f>
        <v>0</v>
      </c>
      <c r="J25" s="84">
        <f t="shared" si="8"/>
        <v>-100</v>
      </c>
      <c r="K25" s="82">
        <f>K26+K27</f>
        <v>12.023</v>
      </c>
      <c r="L25" s="82">
        <f>L26+L27</f>
        <v>0</v>
      </c>
      <c r="M25" s="83">
        <f t="shared" si="7"/>
        <v>12.023</v>
      </c>
      <c r="N25" s="83">
        <f t="shared" si="3"/>
        <v>12.023</v>
      </c>
      <c r="O25" s="84"/>
      <c r="P25" s="82">
        <f>P26</f>
        <v>0</v>
      </c>
      <c r="Q25" s="83">
        <f t="shared" si="5"/>
        <v>-12.023</v>
      </c>
      <c r="R25" s="84">
        <f t="shared" si="6"/>
        <v>-100</v>
      </c>
    </row>
    <row r="26" spans="2:18" ht="76.5" customHeight="1">
      <c r="B26" s="9">
        <v>13010200</v>
      </c>
      <c r="C26" s="9" t="s">
        <v>57</v>
      </c>
      <c r="D26" s="21"/>
      <c r="E26" s="85">
        <v>0.649</v>
      </c>
      <c r="F26" s="85">
        <v>0.446</v>
      </c>
      <c r="G26" s="80">
        <f t="shared" si="0"/>
        <v>-0.203</v>
      </c>
      <c r="H26" s="81">
        <f t="shared" si="1"/>
        <v>-31.2788906009245</v>
      </c>
      <c r="I26" s="79">
        <v>0</v>
      </c>
      <c r="J26" s="81">
        <f t="shared" si="8"/>
        <v>-100</v>
      </c>
      <c r="K26" s="85">
        <v>3.181</v>
      </c>
      <c r="L26" s="85">
        <v>0</v>
      </c>
      <c r="M26" s="85">
        <f t="shared" si="7"/>
        <v>3.181</v>
      </c>
      <c r="N26" s="85">
        <f t="shared" si="3"/>
        <v>3.181</v>
      </c>
      <c r="O26" s="86"/>
      <c r="P26" s="79">
        <v>0</v>
      </c>
      <c r="Q26" s="85">
        <f t="shared" si="5"/>
        <v>-3.181</v>
      </c>
      <c r="R26" s="86">
        <f t="shared" si="6"/>
        <v>-100</v>
      </c>
    </row>
    <row r="27" spans="2:18" ht="55.5" customHeight="1">
      <c r="B27" s="9">
        <v>13030100</v>
      </c>
      <c r="C27" s="9" t="s">
        <v>72</v>
      </c>
      <c r="D27" s="21"/>
      <c r="E27" s="85">
        <v>6.826</v>
      </c>
      <c r="F27" s="85">
        <v>6.908</v>
      </c>
      <c r="G27" s="80">
        <f t="shared" si="0"/>
        <v>0.08200000000000074</v>
      </c>
      <c r="H27" s="81">
        <f t="shared" si="1"/>
        <v>1.2012891883973253</v>
      </c>
      <c r="I27" s="79"/>
      <c r="J27" s="81">
        <f t="shared" si="8"/>
        <v>-100</v>
      </c>
      <c r="K27" s="85">
        <v>8.842</v>
      </c>
      <c r="L27" s="85">
        <v>0</v>
      </c>
      <c r="M27" s="85">
        <f t="shared" si="7"/>
        <v>8.842</v>
      </c>
      <c r="N27" s="85">
        <f t="shared" si="3"/>
        <v>8.842</v>
      </c>
      <c r="O27" s="123"/>
      <c r="P27" s="79">
        <v>0</v>
      </c>
      <c r="Q27" s="85">
        <f t="shared" si="5"/>
        <v>-8.842</v>
      </c>
      <c r="R27" s="86">
        <f t="shared" si="6"/>
        <v>-100</v>
      </c>
    </row>
    <row r="28" spans="2:18" ht="19.5" customHeight="1">
      <c r="B28" s="65">
        <v>14000000</v>
      </c>
      <c r="C28" s="65" t="s">
        <v>21</v>
      </c>
      <c r="D28" s="72"/>
      <c r="E28" s="82">
        <f>E33+E31+E29</f>
        <v>6550.995000000001</v>
      </c>
      <c r="F28" s="82">
        <f>F33+F31+F29</f>
        <v>8066.486000000001</v>
      </c>
      <c r="G28" s="83">
        <f t="shared" si="0"/>
        <v>1515.491</v>
      </c>
      <c r="H28" s="84">
        <f t="shared" si="1"/>
        <v>23.133752964244366</v>
      </c>
      <c r="I28" s="82">
        <f>I33+I31+I29</f>
        <v>9295.65</v>
      </c>
      <c r="J28" s="84">
        <f t="shared" si="8"/>
        <v>15.237911526778802</v>
      </c>
      <c r="K28" s="82">
        <f>K33+K31+K29</f>
        <v>2833.7</v>
      </c>
      <c r="L28" s="82">
        <f>L33+L31+L29</f>
        <v>155</v>
      </c>
      <c r="M28" s="83">
        <f t="shared" si="7"/>
        <v>2988.7</v>
      </c>
      <c r="N28" s="121">
        <f t="shared" si="3"/>
        <v>-6306.95</v>
      </c>
      <c r="O28" s="127">
        <f t="shared" si="4"/>
        <v>32.15159779036431</v>
      </c>
      <c r="P28" s="128">
        <f>P33+P31+P29</f>
        <v>3550</v>
      </c>
      <c r="Q28" s="83">
        <f t="shared" si="5"/>
        <v>561.3000000000002</v>
      </c>
      <c r="R28" s="84">
        <f t="shared" si="6"/>
        <v>18.780740790310176</v>
      </c>
    </row>
    <row r="29" spans="2:18" ht="19.5" customHeight="1">
      <c r="B29" s="9">
        <v>14020000</v>
      </c>
      <c r="C29" s="9" t="s">
        <v>51</v>
      </c>
      <c r="D29" s="19"/>
      <c r="E29" s="89">
        <f>E30</f>
        <v>1011.769</v>
      </c>
      <c r="F29" s="89">
        <f>F30</f>
        <v>1216.482</v>
      </c>
      <c r="G29" s="80">
        <f t="shared" si="0"/>
        <v>204.71299999999997</v>
      </c>
      <c r="H29" s="81">
        <f t="shared" si="1"/>
        <v>20.233175754544746</v>
      </c>
      <c r="I29" s="87">
        <f>I30</f>
        <v>1490.65</v>
      </c>
      <c r="J29" s="81">
        <f t="shared" si="8"/>
        <v>22.537776966695787</v>
      </c>
      <c r="K29" s="89">
        <f>K30</f>
        <v>268.308</v>
      </c>
      <c r="L29" s="89">
        <f>L30</f>
        <v>15</v>
      </c>
      <c r="M29" s="85">
        <f t="shared" si="7"/>
        <v>283.308</v>
      </c>
      <c r="N29" s="85">
        <f t="shared" si="3"/>
        <v>-1207.342</v>
      </c>
      <c r="O29" s="124">
        <f t="shared" si="4"/>
        <v>19.005668668030722</v>
      </c>
      <c r="P29" s="89">
        <f>P30</f>
        <v>300</v>
      </c>
      <c r="Q29" s="85">
        <f t="shared" si="5"/>
        <v>16.692000000000007</v>
      </c>
      <c r="R29" s="86">
        <f>P29/M29*100-100</f>
        <v>5.8918209157524615</v>
      </c>
    </row>
    <row r="30" spans="2:18" ht="19.5" customHeight="1">
      <c r="B30" s="9">
        <v>14021900</v>
      </c>
      <c r="C30" s="9" t="s">
        <v>52</v>
      </c>
      <c r="D30" s="19"/>
      <c r="E30" s="90">
        <v>1011.769</v>
      </c>
      <c r="F30" s="90">
        <v>1216.482</v>
      </c>
      <c r="G30" s="80">
        <f t="shared" si="0"/>
        <v>204.71299999999997</v>
      </c>
      <c r="H30" s="81">
        <f t="shared" si="1"/>
        <v>20.233175754544746</v>
      </c>
      <c r="I30" s="87">
        <v>1490.65</v>
      </c>
      <c r="J30" s="81">
        <f t="shared" si="8"/>
        <v>22.537776966695787</v>
      </c>
      <c r="K30" s="90">
        <v>268.308</v>
      </c>
      <c r="L30" s="90">
        <v>15</v>
      </c>
      <c r="M30" s="85">
        <f t="shared" si="7"/>
        <v>283.308</v>
      </c>
      <c r="N30" s="85">
        <f t="shared" si="3"/>
        <v>-1207.342</v>
      </c>
      <c r="O30" s="86">
        <f t="shared" si="4"/>
        <v>19.005668668030722</v>
      </c>
      <c r="P30" s="87">
        <f>250+50</f>
        <v>300</v>
      </c>
      <c r="Q30" s="85">
        <f t="shared" si="5"/>
        <v>16.692000000000007</v>
      </c>
      <c r="R30" s="86">
        <f>P30/M30*100-100</f>
        <v>5.8918209157524615</v>
      </c>
    </row>
    <row r="31" spans="2:18" ht="43.5" customHeight="1">
      <c r="B31" s="9">
        <v>14030000</v>
      </c>
      <c r="C31" s="9" t="s">
        <v>53</v>
      </c>
      <c r="D31" s="19"/>
      <c r="E31" s="89">
        <f>E32</f>
        <v>3536.271</v>
      </c>
      <c r="F31" s="89">
        <f>F32</f>
        <v>4132.809</v>
      </c>
      <c r="G31" s="80">
        <f t="shared" si="0"/>
        <v>596.538</v>
      </c>
      <c r="H31" s="81">
        <f t="shared" si="1"/>
        <v>16.86912569766288</v>
      </c>
      <c r="I31" s="87">
        <f>I32</f>
        <v>4700</v>
      </c>
      <c r="J31" s="81">
        <f t="shared" si="8"/>
        <v>13.724103872208943</v>
      </c>
      <c r="K31" s="89">
        <f>K32</f>
        <v>1161.775</v>
      </c>
      <c r="L31" s="89">
        <f>L32</f>
        <v>55</v>
      </c>
      <c r="M31" s="85">
        <f t="shared" si="7"/>
        <v>1216.775</v>
      </c>
      <c r="N31" s="85">
        <f t="shared" si="3"/>
        <v>-3483.225</v>
      </c>
      <c r="O31" s="86">
        <f t="shared" si="4"/>
        <v>25.888829787234048</v>
      </c>
      <c r="P31" s="89">
        <f>P32</f>
        <v>1250</v>
      </c>
      <c r="Q31" s="85">
        <f t="shared" si="5"/>
        <v>33.22499999999991</v>
      </c>
      <c r="R31" s="86">
        <f t="shared" si="6"/>
        <v>2.730578784080876</v>
      </c>
    </row>
    <row r="32" spans="2:18" ht="19.5" customHeight="1">
      <c r="B32" s="9">
        <v>14031900</v>
      </c>
      <c r="C32" s="9" t="s">
        <v>52</v>
      </c>
      <c r="D32" s="19"/>
      <c r="E32" s="90">
        <v>3536.271</v>
      </c>
      <c r="F32" s="90">
        <v>4132.809</v>
      </c>
      <c r="G32" s="80">
        <f t="shared" si="0"/>
        <v>596.538</v>
      </c>
      <c r="H32" s="81">
        <f t="shared" si="1"/>
        <v>16.86912569766288</v>
      </c>
      <c r="I32" s="87">
        <v>4700</v>
      </c>
      <c r="J32" s="81">
        <f t="shared" si="8"/>
        <v>13.724103872208943</v>
      </c>
      <c r="K32" s="90">
        <v>1161.775</v>
      </c>
      <c r="L32" s="90">
        <v>55</v>
      </c>
      <c r="M32" s="85">
        <f t="shared" si="7"/>
        <v>1216.775</v>
      </c>
      <c r="N32" s="85">
        <f t="shared" si="3"/>
        <v>-3483.225</v>
      </c>
      <c r="O32" s="86">
        <f t="shared" si="4"/>
        <v>25.888829787234048</v>
      </c>
      <c r="P32" s="87">
        <f>1050+200</f>
        <v>1250</v>
      </c>
      <c r="Q32" s="85">
        <f t="shared" si="5"/>
        <v>33.22499999999991</v>
      </c>
      <c r="R32" s="86">
        <f t="shared" si="6"/>
        <v>2.730578784080876</v>
      </c>
    </row>
    <row r="33" spans="2:18" ht="43.5" customHeight="1">
      <c r="B33" s="9">
        <v>14040000</v>
      </c>
      <c r="C33" s="9" t="s">
        <v>22</v>
      </c>
      <c r="D33" s="19"/>
      <c r="E33" s="90">
        <v>2002.955</v>
      </c>
      <c r="F33" s="90">
        <v>2717.195</v>
      </c>
      <c r="G33" s="80">
        <f t="shared" si="0"/>
        <v>714.2400000000002</v>
      </c>
      <c r="H33" s="81">
        <f t="shared" si="1"/>
        <v>35.65931336450396</v>
      </c>
      <c r="I33" s="87">
        <v>3105</v>
      </c>
      <c r="J33" s="112">
        <f t="shared" si="8"/>
        <v>14.272255027703196</v>
      </c>
      <c r="K33" s="99">
        <v>1403.617</v>
      </c>
      <c r="L33" s="90">
        <v>85</v>
      </c>
      <c r="M33" s="85">
        <f t="shared" si="7"/>
        <v>1488.617</v>
      </c>
      <c r="N33" s="85">
        <f t="shared" si="3"/>
        <v>-1616.383</v>
      </c>
      <c r="O33" s="86">
        <f t="shared" si="4"/>
        <v>47.94257648953301</v>
      </c>
      <c r="P33" s="87">
        <v>2000</v>
      </c>
      <c r="Q33" s="85">
        <f t="shared" si="5"/>
        <v>511.38300000000004</v>
      </c>
      <c r="R33" s="86">
        <f t="shared" si="6"/>
        <v>34.352892651367</v>
      </c>
    </row>
    <row r="34" spans="2:18" ht="19.5" customHeight="1">
      <c r="B34" s="33">
        <v>18000000</v>
      </c>
      <c r="C34" s="33" t="s">
        <v>23</v>
      </c>
      <c r="D34" s="34"/>
      <c r="E34" s="91">
        <f>E35+E50</f>
        <v>39165.804000000004</v>
      </c>
      <c r="F34" s="91">
        <f>F35+F50</f>
        <v>43063.240000000005</v>
      </c>
      <c r="G34" s="77">
        <f t="shared" si="0"/>
        <v>3897.4360000000015</v>
      </c>
      <c r="H34" s="78">
        <f t="shared" si="1"/>
        <v>9.951119604234364</v>
      </c>
      <c r="I34" s="91">
        <f>I35+I50</f>
        <v>48906.71</v>
      </c>
      <c r="J34" s="113">
        <f t="shared" si="8"/>
        <v>13.569508471726692</v>
      </c>
      <c r="K34" s="91">
        <f>K35+K50+K49</f>
        <v>23114.531</v>
      </c>
      <c r="L34" s="91">
        <f>L35+L50</f>
        <v>467.5</v>
      </c>
      <c r="M34" s="77">
        <f t="shared" si="7"/>
        <v>23582.031</v>
      </c>
      <c r="N34" s="77">
        <f t="shared" si="3"/>
        <v>-25324.679</v>
      </c>
      <c r="O34" s="78">
        <f t="shared" si="4"/>
        <v>48.21839579885868</v>
      </c>
      <c r="P34" s="91">
        <f>P35+P50</f>
        <v>22999</v>
      </c>
      <c r="Q34" s="77">
        <f t="shared" si="5"/>
        <v>-583.030999999999</v>
      </c>
      <c r="R34" s="78">
        <f t="shared" si="6"/>
        <v>-2.4723527842025135</v>
      </c>
    </row>
    <row r="35" spans="2:18" ht="19.5" customHeight="1">
      <c r="B35" s="68">
        <v>18010000</v>
      </c>
      <c r="C35" s="68" t="s">
        <v>24</v>
      </c>
      <c r="D35" s="72"/>
      <c r="E35" s="92">
        <f>E36+E41+E46+E47</f>
        <v>23002.549</v>
      </c>
      <c r="F35" s="92">
        <f>F36+F41+F46+F47</f>
        <v>26331.712000000003</v>
      </c>
      <c r="G35" s="83">
        <f t="shared" si="0"/>
        <v>3329.163000000004</v>
      </c>
      <c r="H35" s="84">
        <f t="shared" si="1"/>
        <v>14.47301775120664</v>
      </c>
      <c r="I35" s="92">
        <f>I36+I41+I46+I47</f>
        <v>30395.21</v>
      </c>
      <c r="J35" s="84">
        <f t="shared" si="8"/>
        <v>15.431955202912746</v>
      </c>
      <c r="K35" s="92">
        <f>K36+K41+K46+K47</f>
        <v>9988.175000000001</v>
      </c>
      <c r="L35" s="92">
        <f>L36+L41+L46+L47</f>
        <v>172.5</v>
      </c>
      <c r="M35" s="119">
        <f t="shared" si="7"/>
        <v>10160.675000000001</v>
      </c>
      <c r="N35" s="119">
        <f t="shared" si="3"/>
        <v>-20234.534999999996</v>
      </c>
      <c r="O35" s="84">
        <f t="shared" si="4"/>
        <v>33.42854022064661</v>
      </c>
      <c r="P35" s="97">
        <f>P36+P41+P46+P47</f>
        <v>9799</v>
      </c>
      <c r="Q35" s="83">
        <f t="shared" si="5"/>
        <v>-361.6750000000011</v>
      </c>
      <c r="R35" s="84">
        <f t="shared" si="6"/>
        <v>-3.559556820782092</v>
      </c>
    </row>
    <row r="36" spans="2:18" ht="19.5" customHeight="1">
      <c r="B36" s="9"/>
      <c r="C36" s="39" t="s">
        <v>64</v>
      </c>
      <c r="D36" s="34"/>
      <c r="E36" s="93">
        <f>E37+E38+E39+E40</f>
        <v>4347.534</v>
      </c>
      <c r="F36" s="93">
        <f>F37+F38+F39+F40</f>
        <v>5593.6990000000005</v>
      </c>
      <c r="G36" s="77">
        <f t="shared" si="0"/>
        <v>1246.1650000000009</v>
      </c>
      <c r="H36" s="78">
        <f t="shared" si="1"/>
        <v>28.66372062875186</v>
      </c>
      <c r="I36" s="105">
        <f>I37+I38+I39+I40</f>
        <v>6981</v>
      </c>
      <c r="J36" s="78">
        <f t="shared" si="8"/>
        <v>24.801137851714913</v>
      </c>
      <c r="K36" s="120">
        <f>K37+K38+K39+K40</f>
        <v>2164.309</v>
      </c>
      <c r="L36" s="120">
        <f>L37+L38+L39+L40</f>
        <v>18.5</v>
      </c>
      <c r="M36" s="77">
        <f t="shared" si="7"/>
        <v>2182.809</v>
      </c>
      <c r="N36" s="77">
        <f t="shared" si="3"/>
        <v>-4798.191</v>
      </c>
      <c r="O36" s="78">
        <f t="shared" si="4"/>
        <v>31.267855608079074</v>
      </c>
      <c r="P36" s="120">
        <f>P37+P38+P39+P40</f>
        <v>1989</v>
      </c>
      <c r="Q36" s="77">
        <f t="shared" si="5"/>
        <v>-193.8090000000002</v>
      </c>
      <c r="R36" s="78">
        <f t="shared" si="6"/>
        <v>-8.878880378448144</v>
      </c>
    </row>
    <row r="37" spans="2:18" ht="57.75" customHeight="1">
      <c r="B37" s="9">
        <v>18010100</v>
      </c>
      <c r="C37" s="9" t="s">
        <v>25</v>
      </c>
      <c r="D37" s="19"/>
      <c r="E37" s="94">
        <v>30.058</v>
      </c>
      <c r="F37" s="94">
        <v>49.219</v>
      </c>
      <c r="G37" s="80">
        <f t="shared" si="0"/>
        <v>19.161</v>
      </c>
      <c r="H37" s="81">
        <f t="shared" si="1"/>
        <v>63.746756271208994</v>
      </c>
      <c r="I37" s="87">
        <v>48</v>
      </c>
      <c r="J37" s="81">
        <f t="shared" si="8"/>
        <v>-2.4766858327068775</v>
      </c>
      <c r="K37" s="90">
        <v>27.989</v>
      </c>
      <c r="L37" s="90">
        <v>1</v>
      </c>
      <c r="M37" s="85">
        <f t="shared" si="7"/>
        <v>28.989</v>
      </c>
      <c r="N37" s="85">
        <f t="shared" si="3"/>
        <v>-19.011</v>
      </c>
      <c r="O37" s="86">
        <f t="shared" si="4"/>
        <v>60.393750000000004</v>
      </c>
      <c r="P37" s="87">
        <v>29</v>
      </c>
      <c r="Q37" s="85">
        <f t="shared" si="5"/>
        <v>0.010999999999999233</v>
      </c>
      <c r="R37" s="86">
        <f t="shared" si="6"/>
        <v>0.037945427575976964</v>
      </c>
    </row>
    <row r="38" spans="2:18" ht="54.75" customHeight="1">
      <c r="B38" s="9">
        <v>18010200</v>
      </c>
      <c r="C38" s="9" t="s">
        <v>26</v>
      </c>
      <c r="D38" s="19"/>
      <c r="E38" s="94">
        <v>119.726</v>
      </c>
      <c r="F38" s="94">
        <v>128.259</v>
      </c>
      <c r="G38" s="80">
        <f t="shared" si="0"/>
        <v>8.532999999999987</v>
      </c>
      <c r="H38" s="81">
        <f t="shared" si="1"/>
        <v>7.127106894074785</v>
      </c>
      <c r="I38" s="87">
        <v>137.5</v>
      </c>
      <c r="J38" s="81">
        <f t="shared" si="8"/>
        <v>7.204952478968352</v>
      </c>
      <c r="K38" s="90">
        <v>4.245</v>
      </c>
      <c r="L38" s="90">
        <v>0</v>
      </c>
      <c r="M38" s="85">
        <f t="shared" si="7"/>
        <v>4.245</v>
      </c>
      <c r="N38" s="85">
        <f t="shared" si="3"/>
        <v>-133.255</v>
      </c>
      <c r="O38" s="86">
        <f t="shared" si="4"/>
        <v>3.0872727272727274</v>
      </c>
      <c r="P38" s="87">
        <v>4.3</v>
      </c>
      <c r="Q38" s="85">
        <f t="shared" si="5"/>
        <v>0.054999999999999716</v>
      </c>
      <c r="R38" s="86">
        <f t="shared" si="6"/>
        <v>1.2956419316843153</v>
      </c>
    </row>
    <row r="39" spans="2:18" ht="56.25" customHeight="1">
      <c r="B39" s="9">
        <v>18010300</v>
      </c>
      <c r="C39" s="9" t="s">
        <v>27</v>
      </c>
      <c r="D39" s="19"/>
      <c r="E39" s="94">
        <v>2178.69</v>
      </c>
      <c r="F39" s="94">
        <v>2998.398</v>
      </c>
      <c r="G39" s="80">
        <f t="shared" si="0"/>
        <v>819.7080000000001</v>
      </c>
      <c r="H39" s="81">
        <f t="shared" si="1"/>
        <v>37.62389325695716</v>
      </c>
      <c r="I39" s="87">
        <v>3375</v>
      </c>
      <c r="J39" s="81">
        <f t="shared" si="8"/>
        <v>12.560107097189885</v>
      </c>
      <c r="K39" s="90">
        <v>36.617</v>
      </c>
      <c r="L39" s="90">
        <v>2.5</v>
      </c>
      <c r="M39" s="85">
        <f t="shared" si="7"/>
        <v>39.117</v>
      </c>
      <c r="N39" s="85">
        <f t="shared" si="3"/>
        <v>-3335.883</v>
      </c>
      <c r="O39" s="86">
        <f t="shared" si="4"/>
        <v>1.1590222222222222</v>
      </c>
      <c r="P39" s="87">
        <v>40</v>
      </c>
      <c r="Q39" s="85">
        <f t="shared" si="5"/>
        <v>0.8830000000000027</v>
      </c>
      <c r="R39" s="86">
        <f t="shared" si="6"/>
        <v>2.2573305723854133</v>
      </c>
    </row>
    <row r="40" spans="2:18" ht="58.5" customHeight="1">
      <c r="B40" s="9">
        <v>18010400</v>
      </c>
      <c r="C40" s="9" t="s">
        <v>28</v>
      </c>
      <c r="D40" s="19"/>
      <c r="E40" s="94">
        <v>2019.06</v>
      </c>
      <c r="F40" s="94">
        <v>2417.823</v>
      </c>
      <c r="G40" s="80">
        <f t="shared" si="0"/>
        <v>398.7629999999999</v>
      </c>
      <c r="H40" s="81">
        <f t="shared" si="1"/>
        <v>19.74993313720246</v>
      </c>
      <c r="I40" s="87">
        <v>3420.5</v>
      </c>
      <c r="J40" s="81">
        <f t="shared" si="8"/>
        <v>41.47023996380216</v>
      </c>
      <c r="K40" s="90">
        <v>2095.458</v>
      </c>
      <c r="L40" s="90">
        <v>15</v>
      </c>
      <c r="M40" s="85">
        <f t="shared" si="7"/>
        <v>2110.458</v>
      </c>
      <c r="N40" s="85">
        <f t="shared" si="3"/>
        <v>-1310.042</v>
      </c>
      <c r="O40" s="86">
        <f t="shared" si="4"/>
        <v>61.700277737172925</v>
      </c>
      <c r="P40" s="87">
        <v>1915.7</v>
      </c>
      <c r="Q40" s="85">
        <f t="shared" si="5"/>
        <v>-194.75800000000004</v>
      </c>
      <c r="R40" s="86">
        <f t="shared" si="6"/>
        <v>-9.228233871510355</v>
      </c>
    </row>
    <row r="41" spans="2:18" ht="27.75" customHeight="1">
      <c r="B41" s="68"/>
      <c r="C41" s="65" t="s">
        <v>63</v>
      </c>
      <c r="D41" s="72"/>
      <c r="E41" s="95">
        <f>E42+E43+E44+E45</f>
        <v>18585.614999999998</v>
      </c>
      <c r="F41" s="95">
        <f>F42+F43+F44+F45</f>
        <v>20750.513000000003</v>
      </c>
      <c r="G41" s="83">
        <f t="shared" si="0"/>
        <v>2164.8980000000047</v>
      </c>
      <c r="H41" s="84">
        <f t="shared" si="1"/>
        <v>11.648245161647878</v>
      </c>
      <c r="I41" s="95">
        <f>I42+I43+I44+I45</f>
        <v>23339.21</v>
      </c>
      <c r="J41" s="84">
        <f t="shared" si="8"/>
        <v>12.475339766298774</v>
      </c>
      <c r="K41" s="95">
        <f>K42+K43+K44+K45</f>
        <v>7823.866000000001</v>
      </c>
      <c r="L41" s="95">
        <f>L42+L43+L44+L45</f>
        <v>154</v>
      </c>
      <c r="M41" s="83">
        <f t="shared" si="7"/>
        <v>7977.866000000001</v>
      </c>
      <c r="N41" s="83">
        <f t="shared" si="3"/>
        <v>-15361.343999999997</v>
      </c>
      <c r="O41" s="84">
        <f t="shared" si="4"/>
        <v>34.182245243090925</v>
      </c>
      <c r="P41" s="95">
        <f>P42+P43+P44+P45</f>
        <v>7810</v>
      </c>
      <c r="Q41" s="83">
        <f t="shared" si="5"/>
        <v>-167.8660000000009</v>
      </c>
      <c r="R41" s="126">
        <f t="shared" si="6"/>
        <v>-2.104146647737636</v>
      </c>
    </row>
    <row r="42" spans="2:18" ht="19.5" customHeight="1">
      <c r="B42" s="9">
        <v>18010500</v>
      </c>
      <c r="C42" s="9" t="s">
        <v>29</v>
      </c>
      <c r="D42" s="19"/>
      <c r="E42" s="94">
        <v>1423.063</v>
      </c>
      <c r="F42" s="94">
        <v>1791.009</v>
      </c>
      <c r="G42" s="80">
        <f t="shared" si="0"/>
        <v>367.9459999999999</v>
      </c>
      <c r="H42" s="81">
        <f t="shared" si="1"/>
        <v>25.85591783357448</v>
      </c>
      <c r="I42" s="87">
        <v>2138</v>
      </c>
      <c r="J42" s="81">
        <f t="shared" si="8"/>
        <v>19.374051163338663</v>
      </c>
      <c r="K42" s="90">
        <v>1251.462</v>
      </c>
      <c r="L42" s="90">
        <v>49</v>
      </c>
      <c r="M42" s="85">
        <f t="shared" si="7"/>
        <v>1300.462</v>
      </c>
      <c r="N42" s="85">
        <f t="shared" si="3"/>
        <v>-837.538</v>
      </c>
      <c r="O42" s="86">
        <f t="shared" si="4"/>
        <v>60.82609915809167</v>
      </c>
      <c r="P42" s="87">
        <v>1200</v>
      </c>
      <c r="Q42" s="85">
        <f t="shared" si="5"/>
        <v>-100.46199999999999</v>
      </c>
      <c r="R42" s="86">
        <f t="shared" si="6"/>
        <v>-7.725100771879539</v>
      </c>
    </row>
    <row r="43" spans="2:18" ht="19.5" customHeight="1">
      <c r="B43" s="9">
        <v>18010600</v>
      </c>
      <c r="C43" s="9" t="s">
        <v>30</v>
      </c>
      <c r="D43" s="19"/>
      <c r="E43" s="94">
        <v>6548.924</v>
      </c>
      <c r="F43" s="94">
        <v>7337.903</v>
      </c>
      <c r="G43" s="80">
        <f t="shared" si="0"/>
        <v>788.9790000000003</v>
      </c>
      <c r="H43" s="81">
        <f t="shared" si="1"/>
        <v>12.047460010224583</v>
      </c>
      <c r="I43" s="87">
        <v>8556.2</v>
      </c>
      <c r="J43" s="81">
        <f t="shared" si="8"/>
        <v>16.60279510372378</v>
      </c>
      <c r="K43" s="90">
        <v>4930.104</v>
      </c>
      <c r="L43" s="90">
        <v>75</v>
      </c>
      <c r="M43" s="85">
        <f t="shared" si="7"/>
        <v>5005.104</v>
      </c>
      <c r="N43" s="85">
        <f>M43-I43</f>
        <v>-3551.0960000000005</v>
      </c>
      <c r="O43" s="86">
        <f t="shared" si="4"/>
        <v>58.49680933124518</v>
      </c>
      <c r="P43" s="87">
        <v>5000</v>
      </c>
      <c r="Q43" s="85">
        <f t="shared" si="5"/>
        <v>-5.104000000000269</v>
      </c>
      <c r="R43" s="86">
        <f t="shared" si="6"/>
        <v>-0.10197590299823389</v>
      </c>
    </row>
    <row r="44" spans="2:18" ht="19.5" customHeight="1">
      <c r="B44" s="9">
        <v>18010700</v>
      </c>
      <c r="C44" s="9" t="s">
        <v>31</v>
      </c>
      <c r="D44" s="19"/>
      <c r="E44" s="94">
        <v>8333.773</v>
      </c>
      <c r="F44" s="94">
        <v>8867.833</v>
      </c>
      <c r="G44" s="80">
        <f t="shared" si="0"/>
        <v>534.0600000000013</v>
      </c>
      <c r="H44" s="81">
        <f t="shared" si="1"/>
        <v>6.408381893771306</v>
      </c>
      <c r="I44" s="87">
        <v>9680.01</v>
      </c>
      <c r="J44" s="81">
        <f t="shared" si="8"/>
        <v>9.158686231461502</v>
      </c>
      <c r="K44" s="90">
        <v>417.189</v>
      </c>
      <c r="L44" s="90">
        <v>15</v>
      </c>
      <c r="M44" s="85">
        <f t="shared" si="7"/>
        <v>432.189</v>
      </c>
      <c r="N44" s="85">
        <f t="shared" si="3"/>
        <v>-9247.821</v>
      </c>
      <c r="O44" s="86">
        <f t="shared" si="4"/>
        <v>4.464757784341132</v>
      </c>
      <c r="P44" s="87">
        <v>410</v>
      </c>
      <c r="Q44" s="85">
        <f t="shared" si="5"/>
        <v>-22.18900000000002</v>
      </c>
      <c r="R44" s="86">
        <f t="shared" si="6"/>
        <v>-5.134096425406483</v>
      </c>
    </row>
    <row r="45" spans="2:18" ht="19.5" customHeight="1">
      <c r="B45" s="9">
        <v>18010900</v>
      </c>
      <c r="C45" s="9" t="s">
        <v>32</v>
      </c>
      <c r="D45" s="19"/>
      <c r="E45" s="94">
        <v>2279.855</v>
      </c>
      <c r="F45" s="94">
        <v>2753.768</v>
      </c>
      <c r="G45" s="80">
        <f t="shared" si="0"/>
        <v>473.913</v>
      </c>
      <c r="H45" s="81">
        <f t="shared" si="1"/>
        <v>20.786979873720043</v>
      </c>
      <c r="I45" s="87">
        <v>2965</v>
      </c>
      <c r="J45" s="81">
        <f t="shared" si="8"/>
        <v>7.670653446477701</v>
      </c>
      <c r="K45" s="90">
        <v>1225.111</v>
      </c>
      <c r="L45" s="90">
        <v>15</v>
      </c>
      <c r="M45" s="85">
        <f t="shared" si="7"/>
        <v>1240.111</v>
      </c>
      <c r="N45" s="85">
        <f t="shared" si="3"/>
        <v>-1724.889</v>
      </c>
      <c r="O45" s="86">
        <f t="shared" si="4"/>
        <v>41.824991568296795</v>
      </c>
      <c r="P45" s="87">
        <v>1200</v>
      </c>
      <c r="Q45" s="85">
        <f t="shared" si="5"/>
        <v>-40.111000000000104</v>
      </c>
      <c r="R45" s="86">
        <f t="shared" si="6"/>
        <v>-3.2344685274140943</v>
      </c>
    </row>
    <row r="46" spans="2:18" ht="19.5" customHeight="1">
      <c r="B46" s="9">
        <v>18011000</v>
      </c>
      <c r="C46" s="9" t="s">
        <v>65</v>
      </c>
      <c r="D46" s="19"/>
      <c r="E46" s="96">
        <v>19.4</v>
      </c>
      <c r="F46" s="96"/>
      <c r="G46" s="80">
        <f t="shared" si="0"/>
        <v>-19.4</v>
      </c>
      <c r="H46" s="81">
        <f t="shared" si="1"/>
        <v>-100</v>
      </c>
      <c r="I46" s="87"/>
      <c r="J46" s="81"/>
      <c r="K46" s="116"/>
      <c r="L46" s="116"/>
      <c r="M46" s="85">
        <f t="shared" si="7"/>
        <v>0</v>
      </c>
      <c r="N46" s="85">
        <f t="shared" si="3"/>
        <v>0</v>
      </c>
      <c r="O46" s="86"/>
      <c r="P46" s="87">
        <v>0</v>
      </c>
      <c r="Q46" s="85">
        <f t="shared" si="5"/>
        <v>0</v>
      </c>
      <c r="R46" s="86"/>
    </row>
    <row r="47" spans="2:18" ht="19.5" customHeight="1">
      <c r="B47" s="9">
        <v>18011100</v>
      </c>
      <c r="C47" s="9" t="s">
        <v>33</v>
      </c>
      <c r="D47" s="19"/>
      <c r="E47" s="96">
        <v>50</v>
      </c>
      <c r="F47" s="96">
        <v>-12.5</v>
      </c>
      <c r="G47" s="80">
        <f t="shared" si="0"/>
        <v>-62.5</v>
      </c>
      <c r="H47" s="81">
        <f t="shared" si="1"/>
        <v>-125</v>
      </c>
      <c r="I47" s="87">
        <v>75</v>
      </c>
      <c r="J47" s="81">
        <f t="shared" si="8"/>
        <v>-700</v>
      </c>
      <c r="K47" s="90"/>
      <c r="L47" s="90"/>
      <c r="M47" s="85">
        <f t="shared" si="7"/>
        <v>0</v>
      </c>
      <c r="N47" s="85">
        <f t="shared" si="3"/>
        <v>-75</v>
      </c>
      <c r="O47" s="86">
        <f t="shared" si="4"/>
        <v>0</v>
      </c>
      <c r="P47" s="87">
        <v>0</v>
      </c>
      <c r="Q47" s="85">
        <f t="shared" si="5"/>
        <v>0</v>
      </c>
      <c r="R47" s="86"/>
    </row>
    <row r="48" spans="2:18" ht="40.5" customHeight="1">
      <c r="B48" s="47">
        <v>18020200</v>
      </c>
      <c r="C48" s="47" t="s">
        <v>70</v>
      </c>
      <c r="D48" s="48"/>
      <c r="E48" s="96"/>
      <c r="F48" s="96"/>
      <c r="G48" s="80">
        <f t="shared" si="0"/>
        <v>0</v>
      </c>
      <c r="H48" s="81"/>
      <c r="I48" s="87"/>
      <c r="J48" s="81"/>
      <c r="K48" s="116"/>
      <c r="L48" s="116"/>
      <c r="M48" s="85">
        <f t="shared" si="7"/>
        <v>0</v>
      </c>
      <c r="N48" s="85">
        <f t="shared" si="3"/>
        <v>0</v>
      </c>
      <c r="O48" s="86"/>
      <c r="P48" s="87"/>
      <c r="Q48" s="85">
        <f t="shared" si="5"/>
        <v>0</v>
      </c>
      <c r="R48" s="86"/>
    </row>
    <row r="49" spans="2:18" ht="24" customHeight="1">
      <c r="B49" s="47">
        <v>18030200</v>
      </c>
      <c r="C49" s="47" t="s">
        <v>82</v>
      </c>
      <c r="D49" s="48"/>
      <c r="E49" s="104"/>
      <c r="F49" s="104"/>
      <c r="G49" s="80">
        <f t="shared" si="0"/>
        <v>0</v>
      </c>
      <c r="H49" s="81"/>
      <c r="I49" s="87"/>
      <c r="J49" s="81"/>
      <c r="K49" s="117">
        <v>0.065</v>
      </c>
      <c r="L49" s="116"/>
      <c r="M49" s="85">
        <f t="shared" si="7"/>
        <v>0.065</v>
      </c>
      <c r="N49" s="85">
        <f t="shared" si="3"/>
        <v>0.065</v>
      </c>
      <c r="O49" s="86"/>
      <c r="P49" s="87"/>
      <c r="Q49" s="85">
        <f t="shared" si="5"/>
        <v>-0.065</v>
      </c>
      <c r="R49" s="123">
        <f t="shared" si="6"/>
        <v>-100</v>
      </c>
    </row>
    <row r="50" spans="2:18" ht="19.5" customHeight="1">
      <c r="B50" s="65">
        <v>18050000</v>
      </c>
      <c r="C50" s="65" t="s">
        <v>34</v>
      </c>
      <c r="D50" s="72"/>
      <c r="E50" s="97">
        <f>E52+E53+E54+F51</f>
        <v>16163.255000000001</v>
      </c>
      <c r="F50" s="97">
        <f>F52+F53+F54+G51</f>
        <v>16731.528</v>
      </c>
      <c r="G50" s="83">
        <f t="shared" si="0"/>
        <v>568.2729999999974</v>
      </c>
      <c r="H50" s="84">
        <f t="shared" si="1"/>
        <v>3.5158326710801475</v>
      </c>
      <c r="I50" s="97">
        <f>I52+I53+I54+I51</f>
        <v>18511.5</v>
      </c>
      <c r="J50" s="84">
        <f aca="true" t="shared" si="9" ref="J50:J77">I50/F50*100-100</f>
        <v>10.638430632276979</v>
      </c>
      <c r="K50" s="97">
        <f>K52+K53+K54+K51</f>
        <v>13126.291000000001</v>
      </c>
      <c r="L50" s="97">
        <f>L52+L53+L54+L51</f>
        <v>295</v>
      </c>
      <c r="M50" s="83">
        <f>K50+L50</f>
        <v>13421.291000000001</v>
      </c>
      <c r="N50" s="83">
        <f t="shared" si="3"/>
        <v>-5090.208999999999</v>
      </c>
      <c r="O50" s="84">
        <f t="shared" si="4"/>
        <v>72.502449828485</v>
      </c>
      <c r="P50" s="97">
        <f>P51+P52+P53+P54</f>
        <v>13200</v>
      </c>
      <c r="Q50" s="83">
        <f t="shared" si="5"/>
        <v>-221.29100000000108</v>
      </c>
      <c r="R50" s="127">
        <f t="shared" si="6"/>
        <v>-1.6488056178798303</v>
      </c>
    </row>
    <row r="51" spans="2:18" ht="42.75" customHeight="1" hidden="1">
      <c r="B51" s="9">
        <v>18050200</v>
      </c>
      <c r="C51" s="9" t="s">
        <v>67</v>
      </c>
      <c r="D51" s="19"/>
      <c r="E51" s="89"/>
      <c r="F51" s="89"/>
      <c r="G51" s="77">
        <f t="shared" si="0"/>
        <v>0</v>
      </c>
      <c r="H51" s="78" t="e">
        <f t="shared" si="1"/>
        <v>#DIV/0!</v>
      </c>
      <c r="I51" s="89"/>
      <c r="J51" s="78" t="e">
        <f t="shared" si="9"/>
        <v>#DIV/0!</v>
      </c>
      <c r="K51" s="114"/>
      <c r="L51" s="114"/>
      <c r="M51" s="85">
        <f t="shared" si="7"/>
        <v>0</v>
      </c>
      <c r="N51" s="85">
        <f t="shared" si="3"/>
        <v>0</v>
      </c>
      <c r="O51" s="86" t="e">
        <f t="shared" si="4"/>
        <v>#DIV/0!</v>
      </c>
      <c r="P51" s="89"/>
      <c r="Q51" s="85">
        <f t="shared" si="5"/>
        <v>0</v>
      </c>
      <c r="R51" s="124" t="e">
        <f t="shared" si="6"/>
        <v>#DIV/0!</v>
      </c>
    </row>
    <row r="52" spans="2:18" ht="19.5" customHeight="1">
      <c r="B52" s="9">
        <v>18050300</v>
      </c>
      <c r="C52" s="9" t="s">
        <v>35</v>
      </c>
      <c r="D52" s="19"/>
      <c r="E52" s="94">
        <v>1178.235</v>
      </c>
      <c r="F52" s="94">
        <v>1341.702</v>
      </c>
      <c r="G52" s="80">
        <f t="shared" si="0"/>
        <v>163.4670000000001</v>
      </c>
      <c r="H52" s="81">
        <f t="shared" si="1"/>
        <v>13.873887637016395</v>
      </c>
      <c r="I52" s="87">
        <v>1486.8</v>
      </c>
      <c r="J52" s="81">
        <f t="shared" si="9"/>
        <v>10.814472960463647</v>
      </c>
      <c r="K52" s="90">
        <v>784.33</v>
      </c>
      <c r="L52" s="90">
        <v>15</v>
      </c>
      <c r="M52" s="85">
        <f t="shared" si="7"/>
        <v>799.33</v>
      </c>
      <c r="N52" s="85">
        <f t="shared" si="3"/>
        <v>-687.4699999999999</v>
      </c>
      <c r="O52" s="86">
        <f t="shared" si="4"/>
        <v>53.76177024482109</v>
      </c>
      <c r="P52" s="87">
        <v>800</v>
      </c>
      <c r="Q52" s="85">
        <f t="shared" si="5"/>
        <v>0.6699999999999591</v>
      </c>
      <c r="R52" s="86">
        <f t="shared" si="6"/>
        <v>0.08382019941701913</v>
      </c>
    </row>
    <row r="53" spans="2:18" ht="19.5" customHeight="1">
      <c r="B53" s="9">
        <v>18050400</v>
      </c>
      <c r="C53" s="9" t="s">
        <v>36</v>
      </c>
      <c r="D53" s="19"/>
      <c r="E53" s="94">
        <v>8187.508</v>
      </c>
      <c r="F53" s="96">
        <v>9225.6</v>
      </c>
      <c r="G53" s="80">
        <f t="shared" si="0"/>
        <v>1038.0920000000006</v>
      </c>
      <c r="H53" s="81">
        <f t="shared" si="1"/>
        <v>12.678973870926285</v>
      </c>
      <c r="I53" s="87">
        <v>10109</v>
      </c>
      <c r="J53" s="81">
        <f t="shared" si="9"/>
        <v>9.575528962885869</v>
      </c>
      <c r="K53" s="90">
        <v>6699.104</v>
      </c>
      <c r="L53" s="90">
        <v>250</v>
      </c>
      <c r="M53" s="85">
        <f t="shared" si="7"/>
        <v>6949.104</v>
      </c>
      <c r="N53" s="85">
        <f t="shared" si="3"/>
        <v>-3159.8959999999997</v>
      </c>
      <c r="O53" s="86">
        <f t="shared" si="4"/>
        <v>68.74175487189633</v>
      </c>
      <c r="P53" s="87">
        <v>6900</v>
      </c>
      <c r="Q53" s="85">
        <f t="shared" si="5"/>
        <v>-49.10400000000027</v>
      </c>
      <c r="R53" s="86">
        <f t="shared" si="6"/>
        <v>-0.7066234726088538</v>
      </c>
    </row>
    <row r="54" spans="2:18" ht="75.75" customHeight="1">
      <c r="B54" s="9">
        <v>18050500</v>
      </c>
      <c r="C54" s="9" t="s">
        <v>37</v>
      </c>
      <c r="D54" s="19"/>
      <c r="E54" s="94">
        <v>6797.512</v>
      </c>
      <c r="F54" s="94">
        <v>6164.226</v>
      </c>
      <c r="G54" s="80">
        <f t="shared" si="0"/>
        <v>-633.2860000000001</v>
      </c>
      <c r="H54" s="81">
        <f t="shared" si="1"/>
        <v>-9.316438132069507</v>
      </c>
      <c r="I54" s="87">
        <v>6915.7</v>
      </c>
      <c r="J54" s="81">
        <f t="shared" si="9"/>
        <v>12.19088982136607</v>
      </c>
      <c r="K54" s="90">
        <v>5642.857</v>
      </c>
      <c r="L54" s="90">
        <v>30</v>
      </c>
      <c r="M54" s="85">
        <f t="shared" si="7"/>
        <v>5672.857</v>
      </c>
      <c r="N54" s="85">
        <f t="shared" si="3"/>
        <v>-1242.8429999999998</v>
      </c>
      <c r="O54" s="86">
        <f t="shared" si="4"/>
        <v>82.02867388695287</v>
      </c>
      <c r="P54" s="87">
        <v>5500</v>
      </c>
      <c r="Q54" s="85">
        <f t="shared" si="5"/>
        <v>-172.85699999999997</v>
      </c>
      <c r="R54" s="86">
        <f t="shared" si="6"/>
        <v>-3.0470889712185567</v>
      </c>
    </row>
    <row r="55" spans="2:18" ht="24" customHeight="1">
      <c r="B55" s="65">
        <v>20000000</v>
      </c>
      <c r="C55" s="65" t="s">
        <v>38</v>
      </c>
      <c r="D55" s="72"/>
      <c r="E55" s="97">
        <f>E59+E61+E76+E57+E60</f>
        <v>585.665</v>
      </c>
      <c r="F55" s="97">
        <f>F59+F61+F76+F57+F60</f>
        <v>2774.2579999999994</v>
      </c>
      <c r="G55" s="83">
        <f t="shared" si="0"/>
        <v>2188.5929999999994</v>
      </c>
      <c r="H55" s="84">
        <f t="shared" si="1"/>
        <v>373.693664466888</v>
      </c>
      <c r="I55" s="97">
        <f>I59+I61+I76</f>
        <v>1342.86</v>
      </c>
      <c r="J55" s="84">
        <f t="shared" si="9"/>
        <v>-51.595705950924525</v>
      </c>
      <c r="K55" s="97">
        <f>K56+K61+K76</f>
        <v>1492.561</v>
      </c>
      <c r="L55" s="97">
        <f>L56+L61+L76</f>
        <v>43</v>
      </c>
      <c r="M55" s="83">
        <f t="shared" si="7"/>
        <v>1535.561</v>
      </c>
      <c r="N55" s="83">
        <f t="shared" si="3"/>
        <v>192.70100000000002</v>
      </c>
      <c r="O55" s="84">
        <f t="shared" si="4"/>
        <v>114.35004393607673</v>
      </c>
      <c r="P55" s="97">
        <f>P58+P61+P76</f>
        <v>583</v>
      </c>
      <c r="Q55" s="83">
        <f t="shared" si="5"/>
        <v>-952.5609999999999</v>
      </c>
      <c r="R55" s="84">
        <f t="shared" si="6"/>
        <v>-62.033419707846186</v>
      </c>
    </row>
    <row r="56" spans="2:18" ht="19.5" customHeight="1">
      <c r="B56" s="20">
        <v>21000000</v>
      </c>
      <c r="C56" s="20" t="s">
        <v>16</v>
      </c>
      <c r="D56" s="19"/>
      <c r="E56" s="89">
        <f>E58+E57</f>
        <v>109.832</v>
      </c>
      <c r="F56" s="89">
        <f>F58+F57</f>
        <v>112.394</v>
      </c>
      <c r="G56" s="80">
        <f t="shared" si="0"/>
        <v>2.562000000000012</v>
      </c>
      <c r="H56" s="81">
        <f t="shared" si="1"/>
        <v>2.332653507174598</v>
      </c>
      <c r="I56" s="89">
        <f>I58</f>
        <v>25.25</v>
      </c>
      <c r="J56" s="81">
        <f t="shared" si="9"/>
        <v>-77.5343879566525</v>
      </c>
      <c r="K56" s="89">
        <f>K58+K57</f>
        <v>21.477</v>
      </c>
      <c r="L56" s="89">
        <f>L58+L57</f>
        <v>1</v>
      </c>
      <c r="M56" s="85">
        <f t="shared" si="7"/>
        <v>22.477</v>
      </c>
      <c r="N56" s="85">
        <f t="shared" si="3"/>
        <v>-2.7729999999999997</v>
      </c>
      <c r="O56" s="86">
        <f t="shared" si="4"/>
        <v>89.01782178217822</v>
      </c>
      <c r="P56" s="87">
        <f>P57</f>
        <v>0</v>
      </c>
      <c r="Q56" s="85">
        <f t="shared" si="5"/>
        <v>-22.477</v>
      </c>
      <c r="R56" s="86">
        <f t="shared" si="6"/>
        <v>-100</v>
      </c>
    </row>
    <row r="57" spans="2:18" ht="19.5" customHeight="1">
      <c r="B57" s="9">
        <v>21010300</v>
      </c>
      <c r="C57" s="9" t="s">
        <v>66</v>
      </c>
      <c r="D57" s="19"/>
      <c r="E57" s="94">
        <v>85.875</v>
      </c>
      <c r="F57" s="94">
        <v>45.596</v>
      </c>
      <c r="G57" s="80">
        <f t="shared" si="0"/>
        <v>-40.279</v>
      </c>
      <c r="H57" s="81">
        <f t="shared" si="1"/>
        <v>-46.904221251819514</v>
      </c>
      <c r="I57" s="87"/>
      <c r="J57" s="81">
        <f t="shared" si="9"/>
        <v>-100</v>
      </c>
      <c r="K57" s="90"/>
      <c r="L57" s="90"/>
      <c r="M57" s="85">
        <f t="shared" si="7"/>
        <v>0</v>
      </c>
      <c r="N57" s="85">
        <f t="shared" si="3"/>
        <v>0</v>
      </c>
      <c r="O57" s="86"/>
      <c r="P57" s="87">
        <v>0</v>
      </c>
      <c r="Q57" s="85">
        <f t="shared" si="5"/>
        <v>0</v>
      </c>
      <c r="R57" s="86"/>
    </row>
    <row r="58" spans="2:18" ht="23.25" customHeight="1">
      <c r="B58" s="20">
        <v>21080000</v>
      </c>
      <c r="C58" s="20" t="s">
        <v>39</v>
      </c>
      <c r="D58" s="19"/>
      <c r="E58" s="89">
        <f>E59+E60</f>
        <v>23.957</v>
      </c>
      <c r="F58" s="89">
        <f>F59+F60</f>
        <v>66.798</v>
      </c>
      <c r="G58" s="80">
        <f t="shared" si="0"/>
        <v>42.841</v>
      </c>
      <c r="H58" s="81">
        <f t="shared" si="1"/>
        <v>178.82456067120256</v>
      </c>
      <c r="I58" s="89">
        <f>I59</f>
        <v>25.25</v>
      </c>
      <c r="J58" s="81">
        <f t="shared" si="9"/>
        <v>-62.199467049911675</v>
      </c>
      <c r="K58" s="89">
        <f>K59+K60</f>
        <v>21.477</v>
      </c>
      <c r="L58" s="89">
        <f>L59+L60</f>
        <v>1</v>
      </c>
      <c r="M58" s="85">
        <f t="shared" si="7"/>
        <v>22.477</v>
      </c>
      <c r="N58" s="85">
        <f t="shared" si="3"/>
        <v>-2.7729999999999997</v>
      </c>
      <c r="O58" s="86">
        <f t="shared" si="4"/>
        <v>89.01782178217822</v>
      </c>
      <c r="P58" s="89">
        <f>P59</f>
        <v>25</v>
      </c>
      <c r="Q58" s="85">
        <f t="shared" si="5"/>
        <v>2.5229999999999997</v>
      </c>
      <c r="R58" s="86">
        <f t="shared" si="6"/>
        <v>11.224807581082885</v>
      </c>
    </row>
    <row r="59" spans="2:18" ht="25.5" customHeight="1">
      <c r="B59" s="9">
        <v>21081100</v>
      </c>
      <c r="C59" s="9" t="s">
        <v>40</v>
      </c>
      <c r="D59" s="19"/>
      <c r="E59" s="94">
        <v>13.481</v>
      </c>
      <c r="F59" s="94">
        <v>29.995</v>
      </c>
      <c r="G59" s="80">
        <f t="shared" si="0"/>
        <v>16.514000000000003</v>
      </c>
      <c r="H59" s="81">
        <f t="shared" si="1"/>
        <v>122.49833098434837</v>
      </c>
      <c r="I59" s="87">
        <v>25.25</v>
      </c>
      <c r="J59" s="81">
        <f t="shared" si="9"/>
        <v>-15.819303217202872</v>
      </c>
      <c r="K59" s="90">
        <v>21.477</v>
      </c>
      <c r="L59" s="90">
        <v>1</v>
      </c>
      <c r="M59" s="85">
        <f t="shared" si="7"/>
        <v>22.477</v>
      </c>
      <c r="N59" s="85">
        <f t="shared" si="3"/>
        <v>-2.7729999999999997</v>
      </c>
      <c r="O59" s="86">
        <f t="shared" si="4"/>
        <v>89.01782178217822</v>
      </c>
      <c r="P59" s="87">
        <v>25</v>
      </c>
      <c r="Q59" s="85">
        <f t="shared" si="5"/>
        <v>2.5229999999999997</v>
      </c>
      <c r="R59" s="86">
        <f t="shared" si="6"/>
        <v>11.224807581082885</v>
      </c>
    </row>
    <row r="60" spans="2:18" ht="25.5" customHeight="1">
      <c r="B60" s="9">
        <v>21081500</v>
      </c>
      <c r="C60" s="9" t="s">
        <v>71</v>
      </c>
      <c r="D60" s="19"/>
      <c r="E60" s="79">
        <v>10.476</v>
      </c>
      <c r="F60" s="79">
        <v>36.803</v>
      </c>
      <c r="G60" s="80">
        <f t="shared" si="0"/>
        <v>26.326999999999998</v>
      </c>
      <c r="H60" s="81">
        <f t="shared" si="1"/>
        <v>251.30775105001908</v>
      </c>
      <c r="I60" s="87"/>
      <c r="J60" s="81">
        <f t="shared" si="9"/>
        <v>-100</v>
      </c>
      <c r="K60" s="90"/>
      <c r="L60" s="90"/>
      <c r="M60" s="85">
        <f t="shared" si="7"/>
        <v>0</v>
      </c>
      <c r="N60" s="85">
        <f t="shared" si="3"/>
        <v>0</v>
      </c>
      <c r="O60" s="86"/>
      <c r="P60" s="87"/>
      <c r="Q60" s="85">
        <f t="shared" si="5"/>
        <v>0</v>
      </c>
      <c r="R60" s="86"/>
    </row>
    <row r="61" spans="2:18" ht="42.75" customHeight="1">
      <c r="B61" s="65">
        <v>22000000</v>
      </c>
      <c r="C61" s="65" t="s">
        <v>14</v>
      </c>
      <c r="D61" s="72" t="e">
        <f>SUM(D62,#REF!)</f>
        <v>#REF!</v>
      </c>
      <c r="E61" s="97">
        <f>E63+E75+E73</f>
        <v>321.373</v>
      </c>
      <c r="F61" s="97">
        <f>F63+F75+F73</f>
        <v>1278.966</v>
      </c>
      <c r="G61" s="83">
        <f t="shared" si="0"/>
        <v>957.5929999999998</v>
      </c>
      <c r="H61" s="84">
        <f t="shared" si="1"/>
        <v>297.96933780995914</v>
      </c>
      <c r="I61" s="97">
        <f>I63+I75+I73</f>
        <v>1207.61</v>
      </c>
      <c r="J61" s="84">
        <f t="shared" si="9"/>
        <v>-5.579194443010991</v>
      </c>
      <c r="K61" s="97">
        <f>K63+K75+K73</f>
        <v>394.546</v>
      </c>
      <c r="L61" s="97">
        <f>L63+L75+L73</f>
        <v>36.5</v>
      </c>
      <c r="M61" s="83">
        <f t="shared" si="7"/>
        <v>431.046</v>
      </c>
      <c r="N61" s="83">
        <f t="shared" si="3"/>
        <v>-776.5639999999999</v>
      </c>
      <c r="O61" s="84">
        <f t="shared" si="4"/>
        <v>35.69413966429559</v>
      </c>
      <c r="P61" s="97">
        <f>P63+P75+P73</f>
        <v>458</v>
      </c>
      <c r="Q61" s="83">
        <f t="shared" si="5"/>
        <v>26.954000000000008</v>
      </c>
      <c r="R61" s="84">
        <f t="shared" si="6"/>
        <v>6.2531609155403345</v>
      </c>
    </row>
    <row r="62" spans="2:18" ht="56.25" hidden="1">
      <c r="B62" s="9">
        <v>22080000</v>
      </c>
      <c r="C62" s="9" t="s">
        <v>5</v>
      </c>
      <c r="D62" s="21"/>
      <c r="E62" s="94"/>
      <c r="F62" s="94"/>
      <c r="G62" s="77">
        <f t="shared" si="0"/>
        <v>0</v>
      </c>
      <c r="H62" s="78" t="e">
        <f t="shared" si="1"/>
        <v>#DIV/0!</v>
      </c>
      <c r="I62" s="88"/>
      <c r="J62" s="78" t="e">
        <f t="shared" si="9"/>
        <v>#DIV/0!</v>
      </c>
      <c r="K62" s="115"/>
      <c r="L62" s="115"/>
      <c r="M62" s="85">
        <f t="shared" si="7"/>
        <v>0</v>
      </c>
      <c r="N62" s="85">
        <f t="shared" si="3"/>
        <v>0</v>
      </c>
      <c r="O62" s="86" t="e">
        <f t="shared" si="4"/>
        <v>#DIV/0!</v>
      </c>
      <c r="P62" s="88"/>
      <c r="Q62" s="85">
        <f t="shared" si="5"/>
        <v>0</v>
      </c>
      <c r="R62" s="86" t="e">
        <f t="shared" si="6"/>
        <v>#DIV/0!</v>
      </c>
    </row>
    <row r="63" spans="2:18" ht="24.75" customHeight="1">
      <c r="B63" s="20">
        <v>22010000</v>
      </c>
      <c r="C63" s="20" t="s">
        <v>17</v>
      </c>
      <c r="D63" s="21"/>
      <c r="E63" s="98">
        <f>E65+E66+E64</f>
        <v>294.142</v>
      </c>
      <c r="F63" s="98">
        <f>F65+F66+F64</f>
        <v>1219.867</v>
      </c>
      <c r="G63" s="80">
        <f t="shared" si="0"/>
        <v>925.7249999999999</v>
      </c>
      <c r="H63" s="81">
        <f t="shared" si="1"/>
        <v>314.720441147473</v>
      </c>
      <c r="I63" s="98">
        <f>I65+I66+I64</f>
        <v>1150</v>
      </c>
      <c r="J63" s="81">
        <f t="shared" si="9"/>
        <v>-5.727427662195964</v>
      </c>
      <c r="K63" s="98">
        <f>K65+K66+K64</f>
        <v>378.83</v>
      </c>
      <c r="L63" s="98">
        <f>L65+L66+L64</f>
        <v>35</v>
      </c>
      <c r="M63" s="85">
        <f t="shared" si="7"/>
        <v>413.83</v>
      </c>
      <c r="N63" s="85">
        <f t="shared" si="3"/>
        <v>-736.1700000000001</v>
      </c>
      <c r="O63" s="86">
        <f t="shared" si="4"/>
        <v>35.985217391304346</v>
      </c>
      <c r="P63" s="98">
        <f>P65+P66+P64</f>
        <v>440</v>
      </c>
      <c r="Q63" s="85">
        <f t="shared" si="5"/>
        <v>26.170000000000016</v>
      </c>
      <c r="R63" s="86">
        <f t="shared" si="6"/>
        <v>6.323852789792909</v>
      </c>
    </row>
    <row r="64" spans="2:18" ht="56.25">
      <c r="B64" s="9">
        <v>22010300</v>
      </c>
      <c r="C64" s="9" t="s">
        <v>73</v>
      </c>
      <c r="D64" s="21"/>
      <c r="E64" s="99">
        <v>2.52</v>
      </c>
      <c r="F64" s="99">
        <v>236.414</v>
      </c>
      <c r="G64" s="80">
        <f t="shared" si="0"/>
        <v>233.89399999999998</v>
      </c>
      <c r="H64" s="86">
        <f t="shared" si="1"/>
        <v>9281.507936507936</v>
      </c>
      <c r="I64" s="106">
        <v>250</v>
      </c>
      <c r="J64" s="81">
        <f t="shared" si="9"/>
        <v>5.746698588070089</v>
      </c>
      <c r="K64" s="106">
        <v>69.209</v>
      </c>
      <c r="L64" s="106">
        <v>0</v>
      </c>
      <c r="M64" s="85">
        <f t="shared" si="7"/>
        <v>69.209</v>
      </c>
      <c r="N64" s="85">
        <f t="shared" si="3"/>
        <v>-180.791</v>
      </c>
      <c r="O64" s="86">
        <f t="shared" si="4"/>
        <v>27.683600000000002</v>
      </c>
      <c r="P64" s="106">
        <v>85</v>
      </c>
      <c r="Q64" s="85">
        <f t="shared" si="5"/>
        <v>15.790999999999997</v>
      </c>
      <c r="R64" s="86">
        <f t="shared" si="6"/>
        <v>22.816396711410363</v>
      </c>
    </row>
    <row r="65" spans="2:18" ht="25.5" customHeight="1">
      <c r="B65" s="9">
        <v>22012500</v>
      </c>
      <c r="C65" s="9" t="s">
        <v>41</v>
      </c>
      <c r="D65" s="21"/>
      <c r="E65" s="100">
        <v>11.458</v>
      </c>
      <c r="F65" s="101">
        <v>473.99</v>
      </c>
      <c r="G65" s="80">
        <f t="shared" si="0"/>
        <v>462.532</v>
      </c>
      <c r="H65" s="86">
        <f t="shared" si="1"/>
        <v>4036.7603421190433</v>
      </c>
      <c r="I65" s="88">
        <v>250</v>
      </c>
      <c r="J65" s="81">
        <f t="shared" si="9"/>
        <v>-47.25627122935083</v>
      </c>
      <c r="K65" s="106">
        <v>183.599</v>
      </c>
      <c r="L65" s="106">
        <v>30</v>
      </c>
      <c r="M65" s="85">
        <f t="shared" si="7"/>
        <v>213.599</v>
      </c>
      <c r="N65" s="85">
        <f t="shared" si="3"/>
        <v>-36.40100000000001</v>
      </c>
      <c r="O65" s="86">
        <f t="shared" si="4"/>
        <v>85.4396</v>
      </c>
      <c r="P65" s="88">
        <v>215</v>
      </c>
      <c r="Q65" s="85">
        <f t="shared" si="5"/>
        <v>1.4010000000000105</v>
      </c>
      <c r="R65" s="86">
        <f t="shared" si="6"/>
        <v>0.6559019471065</v>
      </c>
    </row>
    <row r="66" spans="2:18" ht="37.5" customHeight="1">
      <c r="B66" s="9">
        <v>22012600</v>
      </c>
      <c r="C66" s="9" t="s">
        <v>42</v>
      </c>
      <c r="D66" s="21"/>
      <c r="E66" s="100">
        <v>280.164</v>
      </c>
      <c r="F66" s="100">
        <v>509.463</v>
      </c>
      <c r="G66" s="80">
        <f t="shared" si="0"/>
        <v>229.29900000000004</v>
      </c>
      <c r="H66" s="86">
        <f t="shared" si="1"/>
        <v>81.84456247055297</v>
      </c>
      <c r="I66" s="88">
        <v>650</v>
      </c>
      <c r="J66" s="81">
        <f t="shared" si="9"/>
        <v>27.5853202293395</v>
      </c>
      <c r="K66" s="106">
        <v>126.022</v>
      </c>
      <c r="L66" s="106">
        <v>5</v>
      </c>
      <c r="M66" s="85">
        <f t="shared" si="7"/>
        <v>131.022</v>
      </c>
      <c r="N66" s="85">
        <f t="shared" si="3"/>
        <v>-518.9780000000001</v>
      </c>
      <c r="O66" s="86">
        <f t="shared" si="4"/>
        <v>20.157230769230768</v>
      </c>
      <c r="P66" s="88">
        <v>140</v>
      </c>
      <c r="Q66" s="85">
        <f t="shared" si="5"/>
        <v>8.978000000000009</v>
      </c>
      <c r="R66" s="86">
        <f t="shared" si="6"/>
        <v>6.852284349193269</v>
      </c>
    </row>
    <row r="67" spans="2:18" ht="56.25" hidden="1">
      <c r="B67" s="9">
        <v>50100800</v>
      </c>
      <c r="C67" s="9" t="s">
        <v>6</v>
      </c>
      <c r="D67" s="19"/>
      <c r="E67" s="102"/>
      <c r="F67" s="102"/>
      <c r="G67" s="80">
        <f t="shared" si="0"/>
        <v>0</v>
      </c>
      <c r="H67" s="81" t="e">
        <f t="shared" si="1"/>
        <v>#DIV/0!</v>
      </c>
      <c r="I67" s="87"/>
      <c r="J67" s="81" t="e">
        <f t="shared" si="9"/>
        <v>#DIV/0!</v>
      </c>
      <c r="K67" s="112"/>
      <c r="L67" s="112"/>
      <c r="M67" s="85">
        <f t="shared" si="7"/>
        <v>0</v>
      </c>
      <c r="N67" s="85">
        <f t="shared" si="3"/>
        <v>0</v>
      </c>
      <c r="O67" s="86" t="e">
        <f t="shared" si="4"/>
        <v>#DIV/0!</v>
      </c>
      <c r="P67" s="88">
        <v>224.2</v>
      </c>
      <c r="Q67" s="85">
        <f t="shared" si="5"/>
        <v>224.2</v>
      </c>
      <c r="R67" s="86" t="e">
        <f t="shared" si="6"/>
        <v>#DIV/0!</v>
      </c>
    </row>
    <row r="68" spans="2:18" ht="93.75" hidden="1">
      <c r="B68" s="9"/>
      <c r="C68" s="9" t="s">
        <v>10</v>
      </c>
      <c r="D68" s="21"/>
      <c r="E68" s="102"/>
      <c r="F68" s="102"/>
      <c r="G68" s="80">
        <f t="shared" si="0"/>
        <v>0</v>
      </c>
      <c r="H68" s="81" t="e">
        <f t="shared" si="1"/>
        <v>#DIV/0!</v>
      </c>
      <c r="I68" s="107"/>
      <c r="J68" s="81" t="e">
        <f t="shared" si="9"/>
        <v>#DIV/0!</v>
      </c>
      <c r="K68" s="112"/>
      <c r="L68" s="112"/>
      <c r="M68" s="85">
        <f t="shared" si="7"/>
        <v>0</v>
      </c>
      <c r="N68" s="85">
        <f t="shared" si="3"/>
        <v>0</v>
      </c>
      <c r="O68" s="86" t="e">
        <f t="shared" si="4"/>
        <v>#DIV/0!</v>
      </c>
      <c r="P68" s="88">
        <v>224.2</v>
      </c>
      <c r="Q68" s="85">
        <f t="shared" si="5"/>
        <v>224.2</v>
      </c>
      <c r="R68" s="86" t="e">
        <f t="shared" si="6"/>
        <v>#DIV/0!</v>
      </c>
    </row>
    <row r="69" spans="2:18" ht="37.5" hidden="1">
      <c r="B69" s="9"/>
      <c r="C69" s="9" t="s">
        <v>9</v>
      </c>
      <c r="D69" s="21"/>
      <c r="E69" s="102"/>
      <c r="F69" s="102"/>
      <c r="G69" s="80">
        <f t="shared" si="0"/>
        <v>0</v>
      </c>
      <c r="H69" s="81" t="e">
        <f t="shared" si="1"/>
        <v>#DIV/0!</v>
      </c>
      <c r="I69" s="107"/>
      <c r="J69" s="81" t="e">
        <f t="shared" si="9"/>
        <v>#DIV/0!</v>
      </c>
      <c r="K69" s="112"/>
      <c r="L69" s="112"/>
      <c r="M69" s="85">
        <f t="shared" si="7"/>
        <v>0</v>
      </c>
      <c r="N69" s="85">
        <f t="shared" si="3"/>
        <v>0</v>
      </c>
      <c r="O69" s="86" t="e">
        <f t="shared" si="4"/>
        <v>#DIV/0!</v>
      </c>
      <c r="P69" s="88">
        <v>224.2</v>
      </c>
      <c r="Q69" s="85">
        <f t="shared" si="5"/>
        <v>224.2</v>
      </c>
      <c r="R69" s="86" t="e">
        <f t="shared" si="6"/>
        <v>#DIV/0!</v>
      </c>
    </row>
    <row r="70" spans="2:18" ht="56.25" hidden="1">
      <c r="B70" s="9"/>
      <c r="C70" s="9" t="s">
        <v>7</v>
      </c>
      <c r="D70" s="21"/>
      <c r="E70" s="102"/>
      <c r="F70" s="102"/>
      <c r="G70" s="80">
        <f t="shared" si="0"/>
        <v>0</v>
      </c>
      <c r="H70" s="81" t="e">
        <f t="shared" si="1"/>
        <v>#DIV/0!</v>
      </c>
      <c r="I70" s="107"/>
      <c r="J70" s="81" t="e">
        <f t="shared" si="9"/>
        <v>#DIV/0!</v>
      </c>
      <c r="K70" s="112"/>
      <c r="L70" s="112"/>
      <c r="M70" s="85">
        <f t="shared" si="7"/>
        <v>0</v>
      </c>
      <c r="N70" s="85">
        <f t="shared" si="3"/>
        <v>0</v>
      </c>
      <c r="O70" s="86" t="e">
        <f t="shared" si="4"/>
        <v>#DIV/0!</v>
      </c>
      <c r="P70" s="88">
        <v>224.2</v>
      </c>
      <c r="Q70" s="85">
        <f t="shared" si="5"/>
        <v>224.2</v>
      </c>
      <c r="R70" s="86" t="e">
        <f t="shared" si="6"/>
        <v>#DIV/0!</v>
      </c>
    </row>
    <row r="71" spans="2:18" ht="18.75" hidden="1">
      <c r="B71" s="9"/>
      <c r="C71" s="9" t="s">
        <v>8</v>
      </c>
      <c r="D71" s="21"/>
      <c r="E71" s="102"/>
      <c r="F71" s="102"/>
      <c r="G71" s="80">
        <f t="shared" si="0"/>
        <v>0</v>
      </c>
      <c r="H71" s="81" t="e">
        <f t="shared" si="1"/>
        <v>#DIV/0!</v>
      </c>
      <c r="I71" s="107"/>
      <c r="J71" s="81" t="e">
        <f t="shared" si="9"/>
        <v>#DIV/0!</v>
      </c>
      <c r="K71" s="112"/>
      <c r="L71" s="112"/>
      <c r="M71" s="85">
        <f t="shared" si="7"/>
        <v>0</v>
      </c>
      <c r="N71" s="85">
        <f t="shared" si="3"/>
        <v>0</v>
      </c>
      <c r="O71" s="86" t="e">
        <f t="shared" si="4"/>
        <v>#DIV/0!</v>
      </c>
      <c r="P71" s="88">
        <v>224.2</v>
      </c>
      <c r="Q71" s="85">
        <f t="shared" si="5"/>
        <v>224.2</v>
      </c>
      <c r="R71" s="86" t="e">
        <f t="shared" si="6"/>
        <v>#DIV/0!</v>
      </c>
    </row>
    <row r="72" spans="2:18" ht="18.75" hidden="1">
      <c r="B72" s="9"/>
      <c r="C72" s="9"/>
      <c r="D72" s="21"/>
      <c r="E72" s="102"/>
      <c r="F72" s="102"/>
      <c r="G72" s="80">
        <f t="shared" si="0"/>
        <v>0</v>
      </c>
      <c r="H72" s="81" t="e">
        <f t="shared" si="1"/>
        <v>#DIV/0!</v>
      </c>
      <c r="I72" s="107"/>
      <c r="J72" s="81" t="e">
        <f t="shared" si="9"/>
        <v>#DIV/0!</v>
      </c>
      <c r="K72" s="112"/>
      <c r="L72" s="112"/>
      <c r="M72" s="85">
        <f t="shared" si="7"/>
        <v>0</v>
      </c>
      <c r="N72" s="85">
        <f t="shared" si="3"/>
        <v>0</v>
      </c>
      <c r="O72" s="86" t="e">
        <f t="shared" si="4"/>
        <v>#DIV/0!</v>
      </c>
      <c r="P72" s="88">
        <v>224.2</v>
      </c>
      <c r="Q72" s="85">
        <f t="shared" si="5"/>
        <v>224.2</v>
      </c>
      <c r="R72" s="86" t="e">
        <f t="shared" si="6"/>
        <v>#DIV/0!</v>
      </c>
    </row>
    <row r="73" spans="2:18" ht="56.25">
      <c r="B73" s="24">
        <v>22080000</v>
      </c>
      <c r="C73" s="25" t="s">
        <v>60</v>
      </c>
      <c r="D73" s="22"/>
      <c r="E73" s="80">
        <f>E74</f>
        <v>14.745</v>
      </c>
      <c r="F73" s="80">
        <f>F74</f>
        <v>27.201</v>
      </c>
      <c r="G73" s="80">
        <f t="shared" si="0"/>
        <v>12.456000000000001</v>
      </c>
      <c r="H73" s="81">
        <f t="shared" si="1"/>
        <v>84.47609359104783</v>
      </c>
      <c r="I73" s="108">
        <f>I74</f>
        <v>35.61</v>
      </c>
      <c r="J73" s="81">
        <f t="shared" si="9"/>
        <v>30.914304621153633</v>
      </c>
      <c r="K73" s="108">
        <f>K74</f>
        <v>8.212</v>
      </c>
      <c r="L73" s="108">
        <f>L74</f>
        <v>0.5</v>
      </c>
      <c r="M73" s="80">
        <f t="shared" si="7"/>
        <v>8.712</v>
      </c>
      <c r="N73" s="80">
        <f t="shared" si="3"/>
        <v>-26.898</v>
      </c>
      <c r="O73" s="81">
        <f t="shared" si="4"/>
        <v>24.46503791069924</v>
      </c>
      <c r="P73" s="129">
        <f>P74</f>
        <v>9</v>
      </c>
      <c r="Q73" s="80">
        <f t="shared" si="5"/>
        <v>0.28800000000000026</v>
      </c>
      <c r="R73" s="81">
        <f t="shared" si="6"/>
        <v>3.305785123966956</v>
      </c>
    </row>
    <row r="74" spans="2:18" ht="60" customHeight="1">
      <c r="B74" s="9">
        <v>22080400</v>
      </c>
      <c r="C74" s="9" t="s">
        <v>55</v>
      </c>
      <c r="D74" s="22"/>
      <c r="E74" s="100">
        <v>14.745</v>
      </c>
      <c r="F74" s="100">
        <v>27.201</v>
      </c>
      <c r="G74" s="80">
        <f t="shared" si="0"/>
        <v>12.456000000000001</v>
      </c>
      <c r="H74" s="86">
        <f t="shared" si="1"/>
        <v>84.47609359104783</v>
      </c>
      <c r="I74" s="107">
        <v>35.61</v>
      </c>
      <c r="J74" s="81">
        <f t="shared" si="9"/>
        <v>30.914304621153633</v>
      </c>
      <c r="K74" s="85">
        <v>8.212</v>
      </c>
      <c r="L74" s="85">
        <v>0.5</v>
      </c>
      <c r="M74" s="85">
        <f t="shared" si="7"/>
        <v>8.712</v>
      </c>
      <c r="N74" s="85">
        <f t="shared" si="3"/>
        <v>-26.898</v>
      </c>
      <c r="O74" s="86">
        <f t="shared" si="4"/>
        <v>24.46503791069924</v>
      </c>
      <c r="P74" s="107">
        <v>9</v>
      </c>
      <c r="Q74" s="85">
        <f t="shared" si="5"/>
        <v>0.28800000000000026</v>
      </c>
      <c r="R74" s="86">
        <f t="shared" si="6"/>
        <v>3.305785123966956</v>
      </c>
    </row>
    <row r="75" spans="2:18" ht="18.75">
      <c r="B75" s="65">
        <v>22090000</v>
      </c>
      <c r="C75" s="65" t="s">
        <v>43</v>
      </c>
      <c r="D75" s="66"/>
      <c r="E75" s="83">
        <v>12.486</v>
      </c>
      <c r="F75" s="83">
        <v>31.898</v>
      </c>
      <c r="G75" s="83">
        <f t="shared" si="0"/>
        <v>19.412</v>
      </c>
      <c r="H75" s="84">
        <f t="shared" si="1"/>
        <v>155.47012654172673</v>
      </c>
      <c r="I75" s="83">
        <v>22</v>
      </c>
      <c r="J75" s="84">
        <f t="shared" si="9"/>
        <v>-31.030158630635157</v>
      </c>
      <c r="K75" s="83">
        <v>7.504</v>
      </c>
      <c r="L75" s="83">
        <v>1</v>
      </c>
      <c r="M75" s="83">
        <f t="shared" si="7"/>
        <v>8.504</v>
      </c>
      <c r="N75" s="83">
        <f t="shared" si="3"/>
        <v>-13.496</v>
      </c>
      <c r="O75" s="84">
        <f t="shared" si="4"/>
        <v>38.654545454545456</v>
      </c>
      <c r="P75" s="83">
        <v>9</v>
      </c>
      <c r="Q75" s="83">
        <f t="shared" si="5"/>
        <v>0.49600000000000044</v>
      </c>
      <c r="R75" s="84">
        <f t="shared" si="6"/>
        <v>5.832549388523049</v>
      </c>
    </row>
    <row r="76" spans="2:18" ht="18.75">
      <c r="B76" s="67">
        <v>24060000</v>
      </c>
      <c r="C76" s="65" t="s">
        <v>39</v>
      </c>
      <c r="D76" s="68"/>
      <c r="E76" s="83">
        <f>E77+F79+F78</f>
        <v>154.46</v>
      </c>
      <c r="F76" s="83">
        <f>F77+F79</f>
        <v>1382.898</v>
      </c>
      <c r="G76" s="83">
        <f t="shared" si="0"/>
        <v>1228.4379999999999</v>
      </c>
      <c r="H76" s="84">
        <f t="shared" si="1"/>
        <v>795.3114074841383</v>
      </c>
      <c r="I76" s="82">
        <f>I77+I79+I78</f>
        <v>110</v>
      </c>
      <c r="J76" s="84">
        <f t="shared" si="9"/>
        <v>-92.04568955917212</v>
      </c>
      <c r="K76" s="82">
        <f>K77+K79+K78</f>
        <v>1076.538</v>
      </c>
      <c r="L76" s="82">
        <f>L77+L79+L78</f>
        <v>5.5</v>
      </c>
      <c r="M76" s="83">
        <f t="shared" si="7"/>
        <v>1082.038</v>
      </c>
      <c r="N76" s="83">
        <f t="shared" si="3"/>
        <v>972.038</v>
      </c>
      <c r="O76" s="84">
        <f t="shared" si="4"/>
        <v>983.670909090909</v>
      </c>
      <c r="P76" s="82">
        <f>P77</f>
        <v>100</v>
      </c>
      <c r="Q76" s="83">
        <f t="shared" si="5"/>
        <v>-982.038</v>
      </c>
      <c r="R76" s="84">
        <f t="shared" si="6"/>
        <v>-90.75818039662192</v>
      </c>
    </row>
    <row r="77" spans="2:18" ht="18.75">
      <c r="B77" s="9">
        <v>24060300</v>
      </c>
      <c r="C77" s="9" t="s">
        <v>39</v>
      </c>
      <c r="D77" s="23"/>
      <c r="E77" s="94">
        <v>122.313</v>
      </c>
      <c r="F77" s="94">
        <v>1350.751</v>
      </c>
      <c r="G77" s="80">
        <f t="shared" si="0"/>
        <v>1228.4379999999999</v>
      </c>
      <c r="H77" s="81">
        <f t="shared" si="1"/>
        <v>1004.339685887845</v>
      </c>
      <c r="I77" s="79">
        <v>110</v>
      </c>
      <c r="J77" s="81">
        <f t="shared" si="9"/>
        <v>-91.856382116319</v>
      </c>
      <c r="K77" s="85">
        <v>1076.538</v>
      </c>
      <c r="L77" s="85">
        <v>5.5</v>
      </c>
      <c r="M77" s="85">
        <f t="shared" si="7"/>
        <v>1082.038</v>
      </c>
      <c r="N77" s="85">
        <f t="shared" si="3"/>
        <v>972.038</v>
      </c>
      <c r="O77" s="86">
        <f t="shared" si="4"/>
        <v>983.670909090909</v>
      </c>
      <c r="P77" s="79">
        <v>100</v>
      </c>
      <c r="Q77" s="85">
        <f t="shared" si="5"/>
        <v>-982.038</v>
      </c>
      <c r="R77" s="86">
        <f t="shared" si="6"/>
        <v>-90.75818039662192</v>
      </c>
    </row>
    <row r="78" spans="2:18" ht="18.75">
      <c r="B78" s="9">
        <v>24060600</v>
      </c>
      <c r="C78" s="9" t="s">
        <v>69</v>
      </c>
      <c r="D78" s="23"/>
      <c r="E78" s="79"/>
      <c r="F78" s="79"/>
      <c r="G78" s="80">
        <f aca="true" t="shared" si="10" ref="G78:G84">F78-E78</f>
        <v>0</v>
      </c>
      <c r="H78" s="81"/>
      <c r="I78" s="109"/>
      <c r="J78" s="81"/>
      <c r="K78" s="116"/>
      <c r="L78" s="116"/>
      <c r="M78" s="85">
        <f t="shared" si="7"/>
        <v>0</v>
      </c>
      <c r="N78" s="85">
        <f aca="true" t="shared" si="11" ref="N78:N85">M78-I78</f>
        <v>0</v>
      </c>
      <c r="O78" s="86"/>
      <c r="P78" s="109"/>
      <c r="Q78" s="85">
        <f aca="true" t="shared" si="12" ref="Q78:Q85">P78-M78</f>
        <v>0</v>
      </c>
      <c r="R78" s="86"/>
    </row>
    <row r="79" spans="2:18" ht="39" customHeight="1">
      <c r="B79" s="26">
        <v>24062200</v>
      </c>
      <c r="C79" s="9" t="s">
        <v>61</v>
      </c>
      <c r="D79" s="23"/>
      <c r="E79" s="103">
        <v>147.765</v>
      </c>
      <c r="F79" s="103">
        <v>32.147</v>
      </c>
      <c r="G79" s="80">
        <f t="shared" si="10"/>
        <v>-115.618</v>
      </c>
      <c r="H79" s="81">
        <f>F79/E79*100-100</f>
        <v>-78.24450986363482</v>
      </c>
      <c r="I79" s="110"/>
      <c r="J79" s="81">
        <f>I79/F79*100-100</f>
        <v>-100</v>
      </c>
      <c r="K79" s="116"/>
      <c r="L79" s="116"/>
      <c r="M79" s="85">
        <f t="shared" si="7"/>
        <v>0</v>
      </c>
      <c r="N79" s="85">
        <f t="shared" si="11"/>
        <v>0</v>
      </c>
      <c r="O79" s="86"/>
      <c r="P79" s="110"/>
      <c r="Q79" s="85">
        <f t="shared" si="12"/>
        <v>0</v>
      </c>
      <c r="R79" s="86"/>
    </row>
    <row r="80" spans="2:18" ht="18.75">
      <c r="B80" s="69">
        <v>30000000</v>
      </c>
      <c r="C80" s="70" t="s">
        <v>18</v>
      </c>
      <c r="D80" s="71"/>
      <c r="E80" s="83">
        <f>E83+E84+E82</f>
        <v>88.204</v>
      </c>
      <c r="F80" s="83">
        <f>F83+F84+F82</f>
        <v>77.039</v>
      </c>
      <c r="G80" s="83">
        <f t="shared" si="10"/>
        <v>-11.164999999999992</v>
      </c>
      <c r="H80" s="84">
        <f aca="true" t="shared" si="13" ref="H80:H85">F80/E80*100-100</f>
        <v>-12.658156092694213</v>
      </c>
      <c r="I80" s="82">
        <f>I81+I82</f>
        <v>0</v>
      </c>
      <c r="J80" s="84">
        <f>I80/F80*100-100</f>
        <v>-100</v>
      </c>
      <c r="K80" s="82">
        <f>K81+K82+K83</f>
        <v>0</v>
      </c>
      <c r="L80" s="82">
        <f>L81+L82</f>
        <v>0</v>
      </c>
      <c r="M80" s="83">
        <f t="shared" si="7"/>
        <v>0</v>
      </c>
      <c r="N80" s="83">
        <f t="shared" si="11"/>
        <v>0</v>
      </c>
      <c r="O80" s="122"/>
      <c r="P80" s="82">
        <f>P81+P82</f>
        <v>0</v>
      </c>
      <c r="Q80" s="83">
        <f t="shared" si="12"/>
        <v>0</v>
      </c>
      <c r="R80" s="122"/>
    </row>
    <row r="81" spans="2:18" ht="28.5" customHeight="1">
      <c r="B81" s="9">
        <v>31000000</v>
      </c>
      <c r="C81" s="29" t="s">
        <v>59</v>
      </c>
      <c r="D81" s="19"/>
      <c r="E81" s="79"/>
      <c r="F81" s="79"/>
      <c r="G81" s="80">
        <f t="shared" si="10"/>
        <v>0</v>
      </c>
      <c r="H81" s="81"/>
      <c r="I81" s="107"/>
      <c r="J81" s="81"/>
      <c r="K81" s="81"/>
      <c r="L81" s="81"/>
      <c r="M81" s="85">
        <f>K81+L81</f>
        <v>0</v>
      </c>
      <c r="N81" s="85">
        <f t="shared" si="11"/>
        <v>0</v>
      </c>
      <c r="O81" s="86"/>
      <c r="P81" s="107"/>
      <c r="Q81" s="85">
        <f t="shared" si="12"/>
        <v>0</v>
      </c>
      <c r="R81" s="86"/>
    </row>
    <row r="82" spans="2:18" ht="28.5" customHeight="1">
      <c r="B82" s="9">
        <v>31010200</v>
      </c>
      <c r="C82" s="29" t="s">
        <v>68</v>
      </c>
      <c r="D82" s="19"/>
      <c r="E82" s="79">
        <v>86.062</v>
      </c>
      <c r="F82" s="79">
        <v>76.074</v>
      </c>
      <c r="G82" s="80">
        <f t="shared" si="10"/>
        <v>-9.988</v>
      </c>
      <c r="H82" s="81">
        <f t="shared" si="13"/>
        <v>-11.60558667007507</v>
      </c>
      <c r="I82" s="107"/>
      <c r="J82" s="81">
        <f>I82/F82*100-100</f>
        <v>-100</v>
      </c>
      <c r="K82" s="85"/>
      <c r="L82" s="85"/>
      <c r="M82" s="85">
        <f>K82+L82</f>
        <v>0</v>
      </c>
      <c r="N82" s="85">
        <f t="shared" si="11"/>
        <v>0</v>
      </c>
      <c r="O82" s="86"/>
      <c r="P82" s="107"/>
      <c r="Q82" s="85">
        <f t="shared" si="12"/>
        <v>0</v>
      </c>
      <c r="R82" s="86"/>
    </row>
    <row r="83" spans="2:18" ht="42" customHeight="1">
      <c r="B83" s="31">
        <v>31020000</v>
      </c>
      <c r="C83" s="30" t="s">
        <v>62</v>
      </c>
      <c r="D83" s="19"/>
      <c r="E83" s="94">
        <v>2.142</v>
      </c>
      <c r="F83" s="94">
        <v>0.965</v>
      </c>
      <c r="G83" s="80">
        <f t="shared" si="10"/>
        <v>-1.177</v>
      </c>
      <c r="H83" s="81">
        <f t="shared" si="13"/>
        <v>-54.94864612511671</v>
      </c>
      <c r="I83" s="79"/>
      <c r="J83" s="81">
        <f>I83/F83*100-100</f>
        <v>-100</v>
      </c>
      <c r="K83" s="85"/>
      <c r="L83" s="85"/>
      <c r="M83" s="85">
        <f>K83+L83</f>
        <v>0</v>
      </c>
      <c r="N83" s="85">
        <f t="shared" si="11"/>
        <v>0</v>
      </c>
      <c r="O83" s="86"/>
      <c r="P83" s="79"/>
      <c r="Q83" s="85">
        <f t="shared" si="12"/>
        <v>0</v>
      </c>
      <c r="R83" s="86"/>
    </row>
    <row r="84" spans="2:18" ht="57.75" customHeight="1" thickBot="1">
      <c r="B84" s="32">
        <v>31030000</v>
      </c>
      <c r="C84" s="28" t="s">
        <v>58</v>
      </c>
      <c r="D84" s="23"/>
      <c r="E84" s="79"/>
      <c r="F84" s="79"/>
      <c r="G84" s="98">
        <f t="shared" si="10"/>
        <v>0</v>
      </c>
      <c r="H84" s="81"/>
      <c r="I84" s="111"/>
      <c r="J84" s="112"/>
      <c r="K84" s="118"/>
      <c r="L84" s="118"/>
      <c r="M84" s="106">
        <f>K84+L84</f>
        <v>0</v>
      </c>
      <c r="N84" s="106">
        <f t="shared" si="11"/>
        <v>0</v>
      </c>
      <c r="O84" s="123"/>
      <c r="P84" s="111"/>
      <c r="Q84" s="106">
        <f t="shared" si="12"/>
        <v>0</v>
      </c>
      <c r="R84" s="123"/>
    </row>
    <row r="85" spans="2:18" ht="19.5" thickBot="1">
      <c r="B85" s="138"/>
      <c r="C85" s="132" t="s">
        <v>13</v>
      </c>
      <c r="D85" s="133"/>
      <c r="E85" s="134">
        <f>E13+E55+E80</f>
        <v>103301.853</v>
      </c>
      <c r="F85" s="134">
        <f>F13+F55+F80</f>
        <v>118235.10300000002</v>
      </c>
      <c r="G85" s="134">
        <f>F85-E85</f>
        <v>14933.250000000015</v>
      </c>
      <c r="H85" s="125">
        <f t="shared" si="13"/>
        <v>14.455936235722717</v>
      </c>
      <c r="I85" s="135">
        <f>I13+I55+I80</f>
        <v>134838.47599999997</v>
      </c>
      <c r="J85" s="125">
        <f>I85/F85*100-100</f>
        <v>14.042676479928247</v>
      </c>
      <c r="K85" s="135">
        <f>K13+K55+K80</f>
        <v>150447.01099999997</v>
      </c>
      <c r="L85" s="135">
        <f>L13+L55+L80+L83</f>
        <v>12450.5</v>
      </c>
      <c r="M85" s="136">
        <f>K85+L85</f>
        <v>162897.51099999997</v>
      </c>
      <c r="N85" s="134">
        <f t="shared" si="11"/>
        <v>28059.035000000003</v>
      </c>
      <c r="O85" s="137">
        <f>M85/I85*100</f>
        <v>120.80936823996736</v>
      </c>
      <c r="P85" s="136">
        <f>P13+P55+P80</f>
        <v>152402.512</v>
      </c>
      <c r="Q85" s="136">
        <f t="shared" si="12"/>
        <v>-10494.998999999982</v>
      </c>
      <c r="R85" s="125">
        <f>P85/M85*100-100</f>
        <v>-6.442700649981077</v>
      </c>
    </row>
    <row r="86" spans="2:18" ht="56.25">
      <c r="B86" s="51"/>
      <c r="C86" s="54"/>
      <c r="D86" s="53"/>
      <c r="E86" s="59"/>
      <c r="F86" s="60"/>
      <c r="G86" s="59"/>
      <c r="H86" s="60"/>
      <c r="I86" s="62"/>
      <c r="J86" s="50"/>
      <c r="K86" s="50"/>
      <c r="L86" s="139" t="s">
        <v>91</v>
      </c>
      <c r="M86" s="50"/>
      <c r="N86" s="153" t="s">
        <v>91</v>
      </c>
      <c r="O86" s="153"/>
      <c r="P86" s="49">
        <f>P85-P17+3000</f>
        <v>78155.99999999999</v>
      </c>
      <c r="Q86" s="140">
        <f>P86/P85*100</f>
        <v>51.282619278611364</v>
      </c>
      <c r="R86" s="141" t="s">
        <v>92</v>
      </c>
    </row>
    <row r="87" spans="2:18" ht="18.75">
      <c r="B87" s="51"/>
      <c r="C87" s="54"/>
      <c r="D87" s="53"/>
      <c r="E87" s="60"/>
      <c r="F87" s="60"/>
      <c r="G87" s="60"/>
      <c r="H87" s="60"/>
      <c r="I87" s="60"/>
      <c r="J87" s="50"/>
      <c r="K87" s="49"/>
      <c r="L87" s="49"/>
      <c r="M87" s="49"/>
      <c r="N87" s="146"/>
      <c r="O87" s="146"/>
      <c r="P87" s="50"/>
      <c r="Q87" s="49"/>
      <c r="R87" s="50"/>
    </row>
    <row r="88" spans="2:18" ht="6.75" customHeight="1">
      <c r="B88" s="16"/>
      <c r="C88" s="17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2:18" ht="45" customHeight="1">
      <c r="B89" s="145" t="s">
        <v>88</v>
      </c>
      <c r="C89" s="145"/>
      <c r="D89" s="10"/>
      <c r="E89" s="10"/>
      <c r="F89" s="52"/>
      <c r="G89" s="52"/>
      <c r="H89" s="52"/>
      <c r="I89" s="11"/>
      <c r="J89" s="11"/>
      <c r="N89" s="11"/>
      <c r="P89" s="144" t="s">
        <v>76</v>
      </c>
      <c r="Q89" s="144"/>
      <c r="R89" s="52"/>
    </row>
    <row r="90" spans="2:18" ht="25.5" customHeight="1">
      <c r="B90" s="145"/>
      <c r="C90" s="145"/>
      <c r="D90" s="11"/>
      <c r="I90" s="40"/>
      <c r="J90" s="40"/>
      <c r="K90" s="40"/>
      <c r="L90" s="40"/>
      <c r="M90" s="40"/>
      <c r="N90" s="40"/>
      <c r="O90" s="40"/>
      <c r="P90" s="130"/>
      <c r="R90" s="131"/>
    </row>
    <row r="91" spans="2:18" ht="17.25" customHeight="1">
      <c r="B91" s="12"/>
      <c r="C91" s="13"/>
      <c r="D91" s="14"/>
      <c r="E91" s="14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2:18" ht="14.25">
      <c r="B92" s="6" t="s">
        <v>12</v>
      </c>
      <c r="C92" s="7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2:18" ht="12.75">
      <c r="B93" s="5"/>
      <c r="C93" s="7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2:18" ht="12.75">
      <c r="B94" s="5"/>
      <c r="C94" s="7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61"/>
      <c r="Q94" s="5"/>
      <c r="R94" s="5"/>
    </row>
  </sheetData>
  <sheetProtection/>
  <mergeCells count="9">
    <mergeCell ref="B89:C90"/>
    <mergeCell ref="N87:O87"/>
    <mergeCell ref="E11:E12"/>
    <mergeCell ref="B5:F5"/>
    <mergeCell ref="B11:B12"/>
    <mergeCell ref="C11:C12"/>
    <mergeCell ref="F11:F12"/>
    <mergeCell ref="G6:O7"/>
    <mergeCell ref="N86:O86"/>
  </mergeCells>
  <printOptions/>
  <pageMargins left="0.5511811023622047" right="0.3937007874015748" top="0.7086614173228347" bottom="0.5118110236220472" header="0.5511811023622047" footer="0.5905511811023623"/>
  <pageSetup horizontalDpi="600" verticalDpi="600" orientation="landscape" paperSize="9" scale="54" r:id="rId1"/>
  <rowBreaks count="2" manualBreakCount="2">
    <brk id="29" min="1" max="17" man="1"/>
    <brk id="55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2022-12-15T08:21:04Z</cp:lastPrinted>
  <dcterms:created xsi:type="dcterms:W3CDTF">2000-02-21T08:38:24Z</dcterms:created>
  <dcterms:modified xsi:type="dcterms:W3CDTF">2022-12-15T08:25:23Z</dcterms:modified>
  <cp:category/>
  <cp:version/>
  <cp:contentType/>
  <cp:contentStatus/>
</cp:coreProperties>
</file>