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'Лист1'!$A$1:$U$19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<sst xmlns="http://schemas.openxmlformats.org/spreadsheetml/2006/main" count="47" uniqueCount="47">
  <si>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</si>
  <si>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Кількість неподаних декларацій</t>
  </si>
  <si>
    <t>Середній розмір паю, га</t>
  </si>
  <si>
    <t>% виконання  (станом на 01.01.16)</t>
  </si>
  <si>
    <t>Всього по ОТГ</t>
  </si>
  <si>
    <t xml:space="preserve"> площа,    га (всього)</t>
  </si>
  <si>
    <t>Баштанська міська рада</t>
  </si>
  <si>
    <t>Назва  територіальних органів</t>
  </si>
  <si>
    <t>Плющівський</t>
  </si>
  <si>
    <t>Добренський</t>
  </si>
  <si>
    <t>Н- Іванівський</t>
  </si>
  <si>
    <t>Н-Павлівський</t>
  </si>
  <si>
    <t>Пісківський</t>
  </si>
  <si>
    <t>Христофорівський</t>
  </si>
  <si>
    <t>Явкинський</t>
  </si>
  <si>
    <t>Н-Сергіївський</t>
  </si>
  <si>
    <t>Кількість поданих декларацій</t>
  </si>
  <si>
    <t>Відхилення (+;-) від реком.  сплати на 1 га,грн.</t>
  </si>
  <si>
    <t>Розрахункові втрати на рік  по не поданим деклар., (грн.)</t>
  </si>
  <si>
    <t>Розрахункові втрати всього,  (грн.)</t>
  </si>
  <si>
    <t>% виконання</t>
  </si>
  <si>
    <t>Н-Єгорівський</t>
  </si>
  <si>
    <t>Фактично сплачено  на 1 га</t>
  </si>
  <si>
    <t>15=13-14</t>
  </si>
  <si>
    <t>16=15*6*3</t>
  </si>
  <si>
    <t>17=14*7*3</t>
  </si>
  <si>
    <t>18=16+17</t>
  </si>
  <si>
    <t>Таблиця 2</t>
  </si>
  <si>
    <t>Cума отриманого доходу</t>
  </si>
  <si>
    <t>Площа           (по  фактично сплачених деклар.)</t>
  </si>
  <si>
    <r>
      <t xml:space="preserve">Розрахункові втрати по поданим деклар., (грн.) на </t>
    </r>
    <r>
      <rPr>
        <b/>
        <sz val="16"/>
        <color indexed="8"/>
        <rFont val="Calibri"/>
        <family val="2"/>
      </rPr>
      <t>01.07.2020</t>
    </r>
  </si>
  <si>
    <t>12=10/6</t>
  </si>
  <si>
    <t>14=11/13</t>
  </si>
  <si>
    <t>Примітка</t>
  </si>
  <si>
    <t>Сума до сплати  ПДФО 18% (станом на 01.01.21)</t>
  </si>
  <si>
    <t>Нараховано ПДФО на 1 декларацію  ( станом на 01.01. 2021 року)</t>
  </si>
  <si>
    <t xml:space="preserve">                                                              Інформація про декларування доходів за 2020 рік громадянами-одноосібниками</t>
  </si>
  <si>
    <t xml:space="preserve">                                                                                            по Баштанській ОТГ станом  на 01.04.2021</t>
  </si>
  <si>
    <t>Кількість одноосібників  всього 01.01.2021</t>
  </si>
  <si>
    <t>Кількість одноосібників,необід. залучити до деклар.на 01.01.2021</t>
  </si>
  <si>
    <t>Фактично сплачено ПДФО  (01.04. 2021 року) контингент</t>
  </si>
  <si>
    <t>1 померла</t>
  </si>
  <si>
    <t>5- декларацій подані нульові</t>
  </si>
  <si>
    <t>заключено 3 дог.  ФОП Олійник П.В., 2 дог.  ФОП Бріцький В.Г. , 2 дог. - ФОП Дирда О.В.,1 дог.. -ФОП Нікітюк Г.М.,2 - померлих, 1 - нульова.</t>
  </si>
  <si>
    <t>ПСП "Корона" - 2 договори</t>
  </si>
  <si>
    <t>Актів- 17 шт.,оренда ФОП Гусєв Ю.- 2 дог., ФГ "Володимир" - 3 дог.</t>
  </si>
  <si>
    <t>Таблиця 3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</si>
</sst>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0.000000"/>
    <numFmt numFmtId="184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20"/>
      <color indexed="10"/>
      <name val="Calibri"/>
      <family val="2"/>
    </font>
    <font>
      <sz val="20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rgb="FFFF0000"/>
      <name val="Times New Roman"/>
      <family val="1"/>
    </font>
    <font>
      <b/>
      <i/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0" borderId="0" xfId="0" applyNumberFormat="1" applyFont="1" applyAlignment="1">
      <alignment/>
    </xf>
    <xf numFmtId="0" fontId="53" fillId="0" borderId="13" xfId="0" applyFont="1" applyBorder="1" applyAlignment="1">
      <alignment vertical="top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wrapText="1"/>
    </xf>
    <xf numFmtId="1" fontId="55" fillId="0" borderId="12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16" fillId="0" borderId="13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80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1" fontId="15" fillId="30" borderId="17" xfId="0" applyNumberFormat="1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/>
    </xf>
    <xf numFmtId="2" fontId="15" fillId="30" borderId="18" xfId="0" applyNumberFormat="1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1" fontId="15" fillId="30" borderId="14" xfId="0" applyNumberFormat="1" applyFont="1" applyFill="1" applyBorder="1" applyAlignment="1">
      <alignment horizontal="center"/>
    </xf>
    <xf numFmtId="0" fontId="15" fillId="30" borderId="14" xfId="0" applyFont="1" applyFill="1" applyBorder="1" applyAlignment="1">
      <alignment horizontal="center"/>
    </xf>
    <xf numFmtId="2" fontId="15" fillId="30" borderId="19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/>
    </xf>
    <xf numFmtId="180" fontId="15" fillId="30" borderId="13" xfId="0" applyNumberFormat="1" applyFont="1" applyFill="1" applyBorder="1" applyAlignment="1">
      <alignment horizontal="center"/>
    </xf>
    <xf numFmtId="1" fontId="15" fillId="30" borderId="11" xfId="0" applyNumberFormat="1" applyFont="1" applyFill="1" applyBorder="1" applyAlignment="1">
      <alignment horizontal="center" wrapText="1"/>
    </xf>
    <xf numFmtId="1" fontId="15" fillId="30" borderId="14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1" fontId="18" fillId="30" borderId="13" xfId="0" applyNumberFormat="1" applyFont="1" applyFill="1" applyBorder="1" applyAlignment="1">
      <alignment horizontal="center"/>
    </xf>
    <xf numFmtId="2" fontId="18" fillId="30" borderId="16" xfId="0" applyNumberFormat="1" applyFont="1" applyFill="1" applyBorder="1" applyAlignment="1">
      <alignment horizontal="center"/>
    </xf>
    <xf numFmtId="1" fontId="18" fillId="30" borderId="16" xfId="0" applyNumberFormat="1" applyFont="1" applyFill="1" applyBorder="1" applyAlignment="1">
      <alignment horizontal="center"/>
    </xf>
    <xf numFmtId="1" fontId="15" fillId="30" borderId="16" xfId="0" applyNumberFormat="1" applyFont="1" applyFill="1" applyBorder="1" applyAlignment="1">
      <alignment horizontal="center"/>
    </xf>
    <xf numFmtId="1" fontId="15" fillId="30" borderId="0" xfId="0" applyNumberFormat="1" applyFont="1" applyFill="1" applyBorder="1" applyAlignment="1">
      <alignment horizontal="center"/>
    </xf>
    <xf numFmtId="1" fontId="15" fillId="30" borderId="15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0" fillId="0" borderId="0" xfId="0" applyFont="1" applyAlignment="1">
      <alignment horizontal="left"/>
    </xf>
    <xf numFmtId="180" fontId="15" fillId="0" borderId="13" xfId="0" applyNumberFormat="1" applyFont="1" applyFill="1" applyBorder="1" applyAlignment="1">
      <alignment horizontal="center"/>
    </xf>
    <xf numFmtId="180" fontId="16" fillId="0" borderId="13" xfId="0" applyNumberFormat="1" applyFont="1" applyFill="1" applyBorder="1" applyAlignment="1">
      <alignment horizontal="center"/>
    </xf>
    <xf numFmtId="2" fontId="16" fillId="30" borderId="13" xfId="0" applyNumberFormat="1" applyFont="1" applyFill="1" applyBorder="1" applyAlignment="1">
      <alignment horizontal="center"/>
    </xf>
    <xf numFmtId="2" fontId="15" fillId="30" borderId="12" xfId="0" applyNumberFormat="1" applyFont="1" applyFill="1" applyBorder="1" applyAlignment="1">
      <alignment horizontal="center"/>
    </xf>
    <xf numFmtId="2" fontId="15" fillId="3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5" fillId="30" borderId="20" xfId="0" applyNumberFormat="1" applyFont="1" applyFill="1" applyBorder="1" applyAlignment="1">
      <alignment horizontal="center" wrapText="1"/>
    </xf>
    <xf numFmtId="2" fontId="15" fillId="30" borderId="17" xfId="0" applyNumberFormat="1" applyFont="1" applyFill="1" applyBorder="1" applyAlignment="1">
      <alignment horizontal="center" wrapText="1"/>
    </xf>
    <xf numFmtId="2" fontId="15" fillId="30" borderId="11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vertical="top" wrapText="1"/>
    </xf>
    <xf numFmtId="1" fontId="6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" fontId="61" fillId="0" borderId="13" xfId="0" applyNumberFormat="1" applyFont="1" applyBorder="1" applyAlignment="1">
      <alignment/>
    </xf>
    <xf numFmtId="1" fontId="61" fillId="0" borderId="13" xfId="0" applyNumberFormat="1" applyFont="1" applyBorder="1" applyAlignment="1">
      <alignment wrapText="1"/>
    </xf>
    <xf numFmtId="1" fontId="61" fillId="0" borderId="12" xfId="0" applyNumberFormat="1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2" fontId="15" fillId="30" borderId="10" xfId="0" applyNumberFormat="1" applyFont="1" applyFill="1" applyBorder="1" applyAlignment="1">
      <alignment horizontal="center" wrapText="1"/>
    </xf>
    <xf numFmtId="2" fontId="15" fillId="30" borderId="2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14" fillId="0" borderId="23" xfId="0" applyFont="1" applyBorder="1" applyAlignment="1">
      <alignment horizontal="center"/>
    </xf>
    <xf numFmtId="0" fontId="15" fillId="30" borderId="15" xfId="0" applyFont="1" applyFill="1" applyBorder="1" applyAlignment="1">
      <alignment horizontal="center" wrapText="1"/>
    </xf>
    <xf numFmtId="0" fontId="15" fillId="30" borderId="0" xfId="0" applyFont="1" applyFill="1" applyBorder="1" applyAlignment="1">
      <alignment horizontal="center" wrapText="1"/>
    </xf>
    <xf numFmtId="0" fontId="15" fillId="30" borderId="2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center" wrapText="1"/>
    </xf>
    <xf numFmtId="182" fontId="16" fillId="0" borderId="13" xfId="0" applyNumberFormat="1" applyFont="1" applyBorder="1" applyAlignment="1">
      <alignment horizontal="center"/>
    </xf>
    <xf numFmtId="0" fontId="7" fillId="30" borderId="19" xfId="0" applyFont="1" applyFill="1" applyBorder="1" applyAlignment="1">
      <alignment wrapText="1"/>
    </xf>
    <xf numFmtId="0" fontId="7" fillId="30" borderId="13" xfId="0" applyFont="1" applyFill="1" applyBorder="1" applyAlignment="1">
      <alignment wrapText="1"/>
    </xf>
    <xf numFmtId="0" fontId="7" fillId="30" borderId="11" xfId="0" applyFont="1" applyFill="1" applyBorder="1" applyAlignment="1">
      <alignment wrapText="1"/>
    </xf>
    <xf numFmtId="0" fontId="7" fillId="3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56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7"/>
  <sheetViews>
    <sheetView tabSelected="1" view="pageBreakPreview" zoomScale="60" zoomScalePageLayoutView="0" workbookViewId="0" topLeftCell="A1">
      <selection activeCell="B5" sqref="B5:U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3" width="18.140625" style="0" customWidth="1"/>
    <col min="4" max="5" width="18.421875" style="0" customWidth="1"/>
    <col min="6" max="6" width="19.7109375" style="0" customWidth="1"/>
    <col min="7" max="7" width="21.00390625" style="0" customWidth="1"/>
    <col min="8" max="8" width="20.421875" style="0" customWidth="1"/>
    <col min="9" max="9" width="16.00390625" style="0" customWidth="1"/>
    <col min="10" max="10" width="23.140625" style="0" customWidth="1"/>
    <col min="11" max="11" width="24.00390625" style="0" customWidth="1"/>
    <col min="12" max="12" width="25.421875" style="0" customWidth="1"/>
    <col min="13" max="13" width="21.57421875" style="0" customWidth="1"/>
    <col min="14" max="14" width="20.140625" style="0" hidden="1" customWidth="1"/>
    <col min="15" max="15" width="20.140625" style="0" customWidth="1"/>
    <col min="16" max="16" width="18.57421875" style="0" customWidth="1"/>
    <col min="17" max="17" width="16.140625" style="0" hidden="1" customWidth="1"/>
    <col min="18" max="18" width="20.421875" style="0" hidden="1" customWidth="1"/>
    <col min="19" max="19" width="20.57421875" style="0" hidden="1" customWidth="1"/>
    <col min="20" max="20" width="18.421875" style="0" hidden="1" customWidth="1"/>
    <col min="21" max="21" width="32.28125" style="0" customWidth="1"/>
    <col min="22" max="22" width="9.8515625" style="0" bestFit="1" customWidth="1"/>
  </cols>
  <sheetData>
    <row r="3" spans="15:19" ht="30">
      <c r="O3" s="118" t="s">
        <v>46</v>
      </c>
      <c r="R3" s="80" t="s">
        <v>27</v>
      </c>
      <c r="S3" s="22"/>
    </row>
    <row r="4" spans="2:21" ht="26.25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3"/>
      <c r="O4" s="33"/>
      <c r="P4" s="33"/>
      <c r="Q4" s="33"/>
      <c r="R4" s="34"/>
      <c r="S4" s="34"/>
      <c r="T4" s="34"/>
      <c r="U4" s="34"/>
    </row>
    <row r="5" spans="2:21" ht="26.25">
      <c r="B5" s="121" t="s">
        <v>37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2:10" ht="27" thickBot="1">
      <c r="B6" s="6"/>
      <c r="C6" s="6"/>
      <c r="D6" s="119"/>
      <c r="E6" s="119"/>
      <c r="F6" s="119"/>
      <c r="G6" s="119"/>
      <c r="H6" s="119"/>
      <c r="I6" s="6"/>
      <c r="J6" s="6"/>
    </row>
    <row r="7" spans="1:21" ht="180" customHeight="1" thickBot="1">
      <c r="A7" s="2" t="s">
        <v>0</v>
      </c>
      <c r="B7" s="13" t="s">
        <v>7</v>
      </c>
      <c r="C7" s="13" t="s">
        <v>2</v>
      </c>
      <c r="D7" s="99" t="s">
        <v>5</v>
      </c>
      <c r="E7" s="16" t="s">
        <v>38</v>
      </c>
      <c r="F7" s="103" t="s">
        <v>39</v>
      </c>
      <c r="G7" s="16" t="s">
        <v>16</v>
      </c>
      <c r="H7" s="3" t="s">
        <v>1</v>
      </c>
      <c r="I7" s="16" t="s">
        <v>20</v>
      </c>
      <c r="J7" s="16" t="s">
        <v>28</v>
      </c>
      <c r="K7" s="13" t="s">
        <v>34</v>
      </c>
      <c r="L7" s="14" t="s">
        <v>40</v>
      </c>
      <c r="M7" s="14" t="s">
        <v>35</v>
      </c>
      <c r="N7" s="13" t="s">
        <v>3</v>
      </c>
      <c r="O7" s="24" t="s">
        <v>29</v>
      </c>
      <c r="P7" s="15" t="s">
        <v>22</v>
      </c>
      <c r="Q7" s="18" t="s">
        <v>17</v>
      </c>
      <c r="R7" s="18" t="s">
        <v>30</v>
      </c>
      <c r="S7" s="18" t="s">
        <v>18</v>
      </c>
      <c r="T7" s="18" t="s">
        <v>19</v>
      </c>
      <c r="U7" s="93" t="s">
        <v>33</v>
      </c>
    </row>
    <row r="8" spans="1:23" ht="24" thickBot="1">
      <c r="A8" s="40">
        <v>1</v>
      </c>
      <c r="B8" s="41">
        <v>2</v>
      </c>
      <c r="C8" s="42">
        <v>3</v>
      </c>
      <c r="D8" s="100">
        <v>4</v>
      </c>
      <c r="E8" s="41"/>
      <c r="F8" s="104">
        <v>5</v>
      </c>
      <c r="G8" s="41">
        <v>6</v>
      </c>
      <c r="H8" s="44">
        <v>7</v>
      </c>
      <c r="I8" s="43">
        <v>8</v>
      </c>
      <c r="J8" s="43">
        <v>9</v>
      </c>
      <c r="K8" s="43">
        <v>10</v>
      </c>
      <c r="L8" s="43">
        <v>11</v>
      </c>
      <c r="M8" s="43" t="s">
        <v>31</v>
      </c>
      <c r="N8" s="45">
        <v>15</v>
      </c>
      <c r="O8" s="46">
        <v>13</v>
      </c>
      <c r="P8" s="47" t="s">
        <v>32</v>
      </c>
      <c r="Q8" s="48" t="s">
        <v>23</v>
      </c>
      <c r="R8" s="47" t="s">
        <v>24</v>
      </c>
      <c r="S8" s="19" t="s">
        <v>25</v>
      </c>
      <c r="T8" s="20" t="s">
        <v>26</v>
      </c>
      <c r="U8" s="95"/>
      <c r="V8" s="1"/>
      <c r="W8" s="1"/>
    </row>
    <row r="9" spans="1:23" ht="66" customHeight="1" thickBot="1">
      <c r="A9" s="8">
        <v>1</v>
      </c>
      <c r="B9" s="112" t="s">
        <v>6</v>
      </c>
      <c r="C9" s="50">
        <f>D9/F9</f>
        <v>6.841471215351812</v>
      </c>
      <c r="D9" s="89">
        <v>3208.65</v>
      </c>
      <c r="E9" s="109">
        <v>470</v>
      </c>
      <c r="F9" s="105">
        <v>469</v>
      </c>
      <c r="G9" s="51">
        <v>112</v>
      </c>
      <c r="H9" s="52">
        <f>F9-G9</f>
        <v>357</v>
      </c>
      <c r="I9" s="62">
        <f>G9/F9*100</f>
        <v>23.88059701492537</v>
      </c>
      <c r="J9" s="50">
        <v>1112010</v>
      </c>
      <c r="K9" s="52">
        <f>J9*18%</f>
        <v>200161.8</v>
      </c>
      <c r="L9" s="52">
        <v>126088.15</v>
      </c>
      <c r="M9" s="52">
        <f>K9/G9</f>
        <v>1787.1589285714285</v>
      </c>
      <c r="N9" s="52">
        <v>88.8</v>
      </c>
      <c r="O9" s="53">
        <v>360.25</v>
      </c>
      <c r="P9" s="50">
        <f>L9/O9</f>
        <v>350.0018043025676</v>
      </c>
      <c r="Q9" s="71">
        <f>338-P9</f>
        <v>-12.00180430256762</v>
      </c>
      <c r="R9" s="72">
        <f aca="true" t="shared" si="0" ref="R9:R18">Q9*G9*C9</f>
        <v>-9196.319850849814</v>
      </c>
      <c r="S9" s="76">
        <f>338*H9*C9</f>
        <v>825532.9656716418</v>
      </c>
      <c r="T9" s="27">
        <f>R9+S9</f>
        <v>816336.645820792</v>
      </c>
      <c r="U9" s="98" t="s">
        <v>41</v>
      </c>
      <c r="V9" s="1"/>
      <c r="W9" s="1"/>
    </row>
    <row r="10" spans="1:23" ht="53.25" customHeight="1" thickBot="1">
      <c r="A10" s="8">
        <v>2</v>
      </c>
      <c r="B10" s="113" t="s">
        <v>8</v>
      </c>
      <c r="C10" s="50">
        <f aca="true" t="shared" si="1" ref="C10:C18">D10/F10</f>
        <v>7.211447311827956</v>
      </c>
      <c r="D10" s="101">
        <v>670.6646</v>
      </c>
      <c r="E10" s="60">
        <v>93</v>
      </c>
      <c r="F10" s="106">
        <v>93</v>
      </c>
      <c r="G10" s="60">
        <v>7</v>
      </c>
      <c r="H10" s="52">
        <f aca="true" t="shared" si="2" ref="H10:H18">F10-G10</f>
        <v>86</v>
      </c>
      <c r="I10" s="62">
        <f aca="true" t="shared" si="3" ref="I10:I19">G10/F10*100</f>
        <v>7.526881720430108</v>
      </c>
      <c r="J10" s="50">
        <v>95695.4</v>
      </c>
      <c r="K10" s="52">
        <f>J10*18%</f>
        <v>17225.172</v>
      </c>
      <c r="L10" s="52">
        <v>17225.2</v>
      </c>
      <c r="M10" s="52">
        <f>K10/G10</f>
        <v>2460.738857142857</v>
      </c>
      <c r="N10" s="52">
        <v>100</v>
      </c>
      <c r="O10" s="50">
        <v>47.85</v>
      </c>
      <c r="P10" s="50">
        <f>L10/O10</f>
        <v>359.9832810867294</v>
      </c>
      <c r="Q10" s="71">
        <f>338-P10</f>
        <v>-21.98328108672939</v>
      </c>
      <c r="R10" s="72">
        <f t="shared" si="0"/>
        <v>-1109.7189130863712</v>
      </c>
      <c r="S10" s="52">
        <f>338*H10*C10</f>
        <v>209622.35046021504</v>
      </c>
      <c r="T10" s="28">
        <f>R10+S10</f>
        <v>208512.63154712867</v>
      </c>
      <c r="U10" s="97" t="s">
        <v>42</v>
      </c>
      <c r="V10" s="1"/>
      <c r="W10" s="1"/>
    </row>
    <row r="11" spans="1:23" ht="115.5" customHeight="1" thickBot="1">
      <c r="A11" s="7">
        <v>3</v>
      </c>
      <c r="B11" s="112" t="s">
        <v>9</v>
      </c>
      <c r="C11" s="50">
        <f>D11/F11</f>
        <v>12.329901298701298</v>
      </c>
      <c r="D11" s="90">
        <v>949.4024</v>
      </c>
      <c r="E11" s="109">
        <v>87</v>
      </c>
      <c r="F11" s="107">
        <v>77</v>
      </c>
      <c r="G11" s="51">
        <v>69</v>
      </c>
      <c r="H11" s="52">
        <f t="shared" si="2"/>
        <v>8</v>
      </c>
      <c r="I11" s="62">
        <f t="shared" si="3"/>
        <v>89.6103896103896</v>
      </c>
      <c r="J11" s="84">
        <v>1163315.8</v>
      </c>
      <c r="K11" s="52">
        <f aca="true" t="shared" si="4" ref="K11:K18">J11*18%</f>
        <v>209396.844</v>
      </c>
      <c r="L11" s="54">
        <v>6040.8</v>
      </c>
      <c r="M11" s="52">
        <f>K11/G11</f>
        <v>3034.7368695652176</v>
      </c>
      <c r="N11" s="54">
        <v>90.5</v>
      </c>
      <c r="O11" s="55">
        <v>16.78</v>
      </c>
      <c r="P11" s="50">
        <f aca="true" t="shared" si="5" ref="P11:P17">L11/O11</f>
        <v>360</v>
      </c>
      <c r="Q11" s="73">
        <f>338-P11</f>
        <v>-22</v>
      </c>
      <c r="R11" s="74">
        <f t="shared" si="0"/>
        <v>-18716.79017142857</v>
      </c>
      <c r="S11" s="75">
        <f aca="true" t="shared" si="6" ref="S11:S17">338*H11*C11</f>
        <v>33340.05311168831</v>
      </c>
      <c r="T11" s="28">
        <f aca="true" t="shared" si="7" ref="T11:T17">R11+S11</f>
        <v>14623.262940259738</v>
      </c>
      <c r="U11" s="98" t="s">
        <v>43</v>
      </c>
      <c r="V11" s="1"/>
      <c r="W11" s="1"/>
    </row>
    <row r="12" spans="1:23" ht="47.25" customHeight="1" thickBot="1">
      <c r="A12" s="8">
        <v>4</v>
      </c>
      <c r="B12" s="114" t="s">
        <v>21</v>
      </c>
      <c r="C12" s="50">
        <f t="shared" si="1"/>
        <v>8.371642567567568</v>
      </c>
      <c r="D12" s="91">
        <v>1239.0031</v>
      </c>
      <c r="E12" s="60">
        <v>148</v>
      </c>
      <c r="F12" s="105">
        <v>148</v>
      </c>
      <c r="G12" s="63">
        <v>139</v>
      </c>
      <c r="H12" s="52">
        <f t="shared" si="2"/>
        <v>9</v>
      </c>
      <c r="I12" s="62">
        <f t="shared" si="3"/>
        <v>93.91891891891892</v>
      </c>
      <c r="J12" s="50">
        <v>2109134.35</v>
      </c>
      <c r="K12" s="52">
        <f t="shared" si="4"/>
        <v>379644.183</v>
      </c>
      <c r="L12" s="52">
        <v>9006.5</v>
      </c>
      <c r="M12" s="52">
        <f aca="true" t="shared" si="8" ref="M12:M19">K12/G12</f>
        <v>2731.253115107914</v>
      </c>
      <c r="N12" s="52"/>
      <c r="O12" s="56">
        <v>27.89</v>
      </c>
      <c r="P12" s="50">
        <f t="shared" si="5"/>
        <v>322.9293653639297</v>
      </c>
      <c r="Q12" s="73">
        <f aca="true" t="shared" si="9" ref="Q12:Q17">338-P12</f>
        <v>15.070634636070281</v>
      </c>
      <c r="R12" s="74">
        <f t="shared" si="0"/>
        <v>17537.069335102195</v>
      </c>
      <c r="S12" s="75">
        <f t="shared" si="6"/>
        <v>25466.53669054054</v>
      </c>
      <c r="T12" s="28">
        <f t="shared" si="7"/>
        <v>43003.60602564273</v>
      </c>
      <c r="U12" s="96"/>
      <c r="V12" s="1"/>
      <c r="W12" s="1"/>
    </row>
    <row r="13" spans="1:23" ht="45.75" customHeight="1" thickBot="1">
      <c r="A13" s="10">
        <v>5</v>
      </c>
      <c r="B13" s="115" t="s">
        <v>10</v>
      </c>
      <c r="C13" s="50">
        <f t="shared" si="1"/>
        <v>7.8744852941176475</v>
      </c>
      <c r="D13" s="102">
        <v>1070.93</v>
      </c>
      <c r="E13" s="60">
        <v>138</v>
      </c>
      <c r="F13" s="106">
        <v>136</v>
      </c>
      <c r="G13" s="64">
        <v>15</v>
      </c>
      <c r="H13" s="52">
        <f t="shared" si="2"/>
        <v>121</v>
      </c>
      <c r="I13" s="62">
        <f t="shared" si="3"/>
        <v>11.029411764705882</v>
      </c>
      <c r="J13" s="85">
        <v>215235</v>
      </c>
      <c r="K13" s="52">
        <f t="shared" si="4"/>
        <v>38742.299999999996</v>
      </c>
      <c r="L13" s="57">
        <v>0</v>
      </c>
      <c r="M13" s="52">
        <f>K13/G13</f>
        <v>2582.8199999999997</v>
      </c>
      <c r="N13" s="57">
        <v>100</v>
      </c>
      <c r="O13" s="58">
        <v>0</v>
      </c>
      <c r="P13" s="50" t="e">
        <f t="shared" si="5"/>
        <v>#DIV/0!</v>
      </c>
      <c r="Q13" s="71" t="e">
        <f t="shared" si="9"/>
        <v>#DIV/0!</v>
      </c>
      <c r="R13" s="72" t="e">
        <f t="shared" si="0"/>
        <v>#DIV/0!</v>
      </c>
      <c r="S13" s="77">
        <f t="shared" si="6"/>
        <v>322050.69955882354</v>
      </c>
      <c r="T13" s="28" t="e">
        <f t="shared" si="7"/>
        <v>#DIV/0!</v>
      </c>
      <c r="U13" s="94" t="s">
        <v>44</v>
      </c>
      <c r="V13" s="1"/>
      <c r="W13" s="1"/>
    </row>
    <row r="14" spans="1:23" ht="49.5" customHeight="1" thickBot="1">
      <c r="A14" s="7">
        <v>6</v>
      </c>
      <c r="B14" s="112" t="s">
        <v>11</v>
      </c>
      <c r="C14" s="50">
        <f>D14/F14</f>
        <v>10.22116496350365</v>
      </c>
      <c r="D14" s="90">
        <v>1400.2996</v>
      </c>
      <c r="E14" s="109">
        <v>137</v>
      </c>
      <c r="F14" s="105">
        <v>137</v>
      </c>
      <c r="G14" s="51">
        <v>45</v>
      </c>
      <c r="H14" s="52">
        <f t="shared" si="2"/>
        <v>92</v>
      </c>
      <c r="I14" s="62">
        <f t="shared" si="3"/>
        <v>32.846715328467155</v>
      </c>
      <c r="J14" s="84">
        <v>814433.97</v>
      </c>
      <c r="K14" s="52">
        <f t="shared" si="4"/>
        <v>146598.1146</v>
      </c>
      <c r="L14" s="54">
        <v>5122.8</v>
      </c>
      <c r="M14" s="52">
        <f t="shared" si="8"/>
        <v>3257.73588</v>
      </c>
      <c r="N14" s="54">
        <v>100</v>
      </c>
      <c r="O14" s="59">
        <v>14.23</v>
      </c>
      <c r="P14" s="50">
        <f t="shared" si="5"/>
        <v>360</v>
      </c>
      <c r="Q14" s="71">
        <f t="shared" si="9"/>
        <v>-22</v>
      </c>
      <c r="R14" s="72">
        <f t="shared" si="0"/>
        <v>-10118.953313868613</v>
      </c>
      <c r="S14" s="52">
        <f t="shared" si="6"/>
        <v>317837.34570510953</v>
      </c>
      <c r="T14" s="28">
        <f t="shared" si="7"/>
        <v>307718.3923912409</v>
      </c>
      <c r="U14" s="96"/>
      <c r="V14" s="1"/>
      <c r="W14" s="1"/>
    </row>
    <row r="15" spans="1:23" ht="51" customHeight="1" thickBot="1">
      <c r="A15" s="8">
        <v>7</v>
      </c>
      <c r="B15" s="113" t="s">
        <v>12</v>
      </c>
      <c r="C15" s="50">
        <f t="shared" si="1"/>
        <v>5.281768707482993</v>
      </c>
      <c r="D15" s="101">
        <v>776.42</v>
      </c>
      <c r="E15" s="60">
        <v>147</v>
      </c>
      <c r="F15" s="106">
        <v>147</v>
      </c>
      <c r="G15" s="60">
        <v>133</v>
      </c>
      <c r="H15" s="52">
        <f t="shared" si="2"/>
        <v>14</v>
      </c>
      <c r="I15" s="62">
        <f t="shared" si="3"/>
        <v>90.47619047619048</v>
      </c>
      <c r="J15" s="50">
        <v>1362040.8</v>
      </c>
      <c r="K15" s="52">
        <f t="shared" si="4"/>
        <v>245167.344</v>
      </c>
      <c r="L15" s="52">
        <v>41504.4</v>
      </c>
      <c r="M15" s="52">
        <f t="shared" si="8"/>
        <v>1843.3634887218045</v>
      </c>
      <c r="N15" s="52">
        <v>100</v>
      </c>
      <c r="O15" s="61">
        <v>115.29</v>
      </c>
      <c r="P15" s="50">
        <f t="shared" si="5"/>
        <v>360</v>
      </c>
      <c r="Q15" s="71">
        <f t="shared" si="9"/>
        <v>-22</v>
      </c>
      <c r="R15" s="72">
        <f t="shared" si="0"/>
        <v>-15454.455238095237</v>
      </c>
      <c r="S15" s="52">
        <f t="shared" si="6"/>
        <v>24993.32952380952</v>
      </c>
      <c r="T15" s="28">
        <f t="shared" si="7"/>
        <v>9538.874285714282</v>
      </c>
      <c r="U15" s="97"/>
      <c r="V15" s="1"/>
      <c r="W15" s="1"/>
    </row>
    <row r="16" spans="1:23" ht="51.75" customHeight="1" thickBot="1">
      <c r="A16" s="7">
        <v>8</v>
      </c>
      <c r="B16" s="113" t="s">
        <v>13</v>
      </c>
      <c r="C16" s="50">
        <f t="shared" si="1"/>
        <v>7.413617021276596</v>
      </c>
      <c r="D16" s="90">
        <v>348.44</v>
      </c>
      <c r="E16" s="109">
        <v>47</v>
      </c>
      <c r="F16" s="105">
        <v>47</v>
      </c>
      <c r="G16" s="51">
        <v>38</v>
      </c>
      <c r="H16" s="52">
        <f t="shared" si="2"/>
        <v>9</v>
      </c>
      <c r="I16" s="62">
        <f t="shared" si="3"/>
        <v>80.85106382978722</v>
      </c>
      <c r="J16" s="84">
        <v>533380</v>
      </c>
      <c r="K16" s="52">
        <f t="shared" si="4"/>
        <v>96008.4</v>
      </c>
      <c r="L16" s="54">
        <v>17132</v>
      </c>
      <c r="M16" s="52">
        <f t="shared" si="8"/>
        <v>2526.536842105263</v>
      </c>
      <c r="N16" s="54">
        <v>90</v>
      </c>
      <c r="O16" s="61">
        <v>47.59</v>
      </c>
      <c r="P16" s="50">
        <f t="shared" si="5"/>
        <v>359.99159487287244</v>
      </c>
      <c r="Q16" s="71">
        <f t="shared" si="9"/>
        <v>-21.99159487287244</v>
      </c>
      <c r="R16" s="72">
        <f t="shared" si="0"/>
        <v>-6195.4159588327575</v>
      </c>
      <c r="S16" s="52">
        <f t="shared" si="6"/>
        <v>22552.222978723406</v>
      </c>
      <c r="T16" s="28">
        <f t="shared" si="7"/>
        <v>16356.80701989065</v>
      </c>
      <c r="U16" s="98"/>
      <c r="V16" s="1"/>
      <c r="W16" s="1"/>
    </row>
    <row r="17" spans="1:23" ht="63" customHeight="1" thickBot="1">
      <c r="A17" s="8">
        <v>9</v>
      </c>
      <c r="B17" s="112" t="s">
        <v>14</v>
      </c>
      <c r="C17" s="50">
        <f t="shared" si="1"/>
        <v>10.497687074829933</v>
      </c>
      <c r="D17" s="101">
        <v>1543.16</v>
      </c>
      <c r="E17" s="60">
        <v>169</v>
      </c>
      <c r="F17" s="106">
        <v>147</v>
      </c>
      <c r="G17" s="60">
        <v>99</v>
      </c>
      <c r="H17" s="52">
        <f t="shared" si="2"/>
        <v>48</v>
      </c>
      <c r="I17" s="62">
        <f t="shared" si="3"/>
        <v>67.3469387755102</v>
      </c>
      <c r="J17" s="50">
        <v>1703920</v>
      </c>
      <c r="K17" s="52">
        <f t="shared" si="4"/>
        <v>306705.6</v>
      </c>
      <c r="L17" s="52">
        <v>63588</v>
      </c>
      <c r="M17" s="52">
        <f t="shared" si="8"/>
        <v>3098.0363636363636</v>
      </c>
      <c r="N17" s="62">
        <v>99.6</v>
      </c>
      <c r="O17" s="59">
        <v>181.67</v>
      </c>
      <c r="P17" s="50">
        <f t="shared" si="5"/>
        <v>350.0192657015468</v>
      </c>
      <c r="Q17" s="71">
        <f t="shared" si="9"/>
        <v>-12.019265701546772</v>
      </c>
      <c r="R17" s="72">
        <f t="shared" si="0"/>
        <v>-12491.274530203353</v>
      </c>
      <c r="S17" s="76">
        <f t="shared" si="6"/>
        <v>170314.47510204083</v>
      </c>
      <c r="T17" s="28">
        <f t="shared" si="7"/>
        <v>157823.2005718375</v>
      </c>
      <c r="U17" s="97" t="s">
        <v>45</v>
      </c>
      <c r="V17" s="1"/>
      <c r="W17" s="1"/>
    </row>
    <row r="18" spans="1:23" ht="54.75" customHeight="1" thickBot="1">
      <c r="A18" s="10">
        <v>10</v>
      </c>
      <c r="B18" s="116" t="s">
        <v>15</v>
      </c>
      <c r="C18" s="25">
        <f t="shared" si="1"/>
        <v>8.505252100840336</v>
      </c>
      <c r="D18" s="92">
        <v>1012.125</v>
      </c>
      <c r="E18" s="110">
        <v>119</v>
      </c>
      <c r="F18" s="108">
        <v>119</v>
      </c>
      <c r="G18" s="26">
        <v>9</v>
      </c>
      <c r="H18" s="52">
        <f t="shared" si="2"/>
        <v>110</v>
      </c>
      <c r="I18" s="81">
        <f t="shared" si="3"/>
        <v>7.563025210084033</v>
      </c>
      <c r="J18" s="86">
        <v>121176.6</v>
      </c>
      <c r="K18" s="52">
        <f t="shared" si="4"/>
        <v>21811.788</v>
      </c>
      <c r="L18" s="37">
        <v>21811.6</v>
      </c>
      <c r="M18" s="36">
        <f t="shared" si="8"/>
        <v>2423.532</v>
      </c>
      <c r="N18" s="37">
        <v>92.9</v>
      </c>
      <c r="O18" s="49">
        <v>60.68</v>
      </c>
      <c r="P18" s="50">
        <f>L18/O18</f>
        <v>359.452867501648</v>
      </c>
      <c r="Q18" s="69">
        <f>338-P18</f>
        <v>-21.452867501647972</v>
      </c>
      <c r="R18" s="70">
        <f t="shared" si="0"/>
        <v>-1642.158417486967</v>
      </c>
      <c r="S18" s="36">
        <f>338*H18*C18</f>
        <v>316225.27310924366</v>
      </c>
      <c r="T18" s="28">
        <f>R18+S18</f>
        <v>314583.11469175667</v>
      </c>
      <c r="U18" s="98"/>
      <c r="V18" s="1"/>
      <c r="W18" s="1"/>
    </row>
    <row r="19" spans="1:23" ht="58.5" customHeight="1" thickBot="1">
      <c r="A19" s="10"/>
      <c r="B19" s="117" t="s">
        <v>4</v>
      </c>
      <c r="C19" s="29">
        <f>D19/F19</f>
        <v>8.038878092105264</v>
      </c>
      <c r="D19" s="35">
        <f>D9+D10+D11+D12+D13+D14+D15+D16+D17+D18</f>
        <v>12219.094700000001</v>
      </c>
      <c r="E19" s="35">
        <f>SUM(E9:E18)</f>
        <v>1555</v>
      </c>
      <c r="F19" s="30">
        <f>SUM(F9:F18)</f>
        <v>1520</v>
      </c>
      <c r="G19" s="30">
        <f>SUM(G9:G18)</f>
        <v>666</v>
      </c>
      <c r="H19" s="30">
        <f>SUM(H9:H18)</f>
        <v>854</v>
      </c>
      <c r="I19" s="82">
        <f t="shared" si="3"/>
        <v>43.815789473684205</v>
      </c>
      <c r="J19" s="87">
        <f>J9+J10+J11+J12+J13+J14+J15+J16+J17+J18</f>
        <v>9230341.92</v>
      </c>
      <c r="K19" s="88">
        <f>K9+K10+K11+K12+K13+K14+K15+K16+K17+K18</f>
        <v>1661461.5456</v>
      </c>
      <c r="L19" s="88">
        <f>L9+L10+L11+L12+L13+L14+L15+L16+L17+L18</f>
        <v>307519.44999999995</v>
      </c>
      <c r="M19" s="39">
        <f t="shared" si="8"/>
        <v>2494.6870054054057</v>
      </c>
      <c r="N19" s="38">
        <v>92.7</v>
      </c>
      <c r="O19" s="111">
        <f>SUM(O9:O18)</f>
        <v>872.2299999999999</v>
      </c>
      <c r="P19" s="83">
        <f>L19/O19</f>
        <v>352.5669261547986</v>
      </c>
      <c r="Q19" s="79">
        <f>338-P19</f>
        <v>-14.56692615479858</v>
      </c>
      <c r="R19" s="78" t="e">
        <f>SUM(R9:R18)</f>
        <v>#DIV/0!</v>
      </c>
      <c r="S19" s="39">
        <f>SUM(S9:S18)</f>
        <v>2267935.251911836</v>
      </c>
      <c r="T19" s="39" t="e">
        <f>T9+T10+T11+T12+T13+T14+T15+T16+T17+T18</f>
        <v>#DIV/0!</v>
      </c>
      <c r="U19" s="96"/>
      <c r="V19" s="21"/>
      <c r="W19" s="1"/>
    </row>
    <row r="20" spans="1:23" ht="15">
      <c r="A20" s="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66"/>
      <c r="R20" s="66"/>
      <c r="S20" s="66"/>
      <c r="T20" s="21"/>
      <c r="U20" s="1"/>
      <c r="V20" s="1"/>
      <c r="W20" s="1"/>
    </row>
    <row r="21" spans="1:23" ht="26.25">
      <c r="A21" s="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7"/>
      <c r="O21" s="67"/>
      <c r="P21" s="66"/>
      <c r="Q21" s="66"/>
      <c r="R21" s="66"/>
      <c r="S21" s="68"/>
      <c r="T21" s="1"/>
      <c r="U21" s="1"/>
      <c r="V21" s="1"/>
      <c r="W21" s="1"/>
    </row>
    <row r="22" spans="1:23" ht="26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12"/>
      <c r="P22" s="1"/>
      <c r="Q22" s="1"/>
      <c r="R22" s="1"/>
      <c r="S22" s="1"/>
      <c r="T22" s="1"/>
      <c r="U22" s="1"/>
      <c r="V22" s="1"/>
      <c r="W22" s="1"/>
    </row>
    <row r="23" spans="1:23" ht="26.25">
      <c r="A23" s="4"/>
      <c r="B23" s="5"/>
      <c r="C23" s="5"/>
      <c r="D23" s="5"/>
      <c r="E23" s="5"/>
      <c r="F23" s="5"/>
      <c r="H23" s="4"/>
      <c r="I23" s="4"/>
      <c r="J23" s="4"/>
      <c r="K23" s="4"/>
      <c r="L23" s="4"/>
      <c r="N23" s="9"/>
      <c r="O23" s="9"/>
      <c r="P23" s="120"/>
      <c r="Q23" s="120"/>
      <c r="R23" s="120"/>
      <c r="S23" s="21"/>
      <c r="T23" s="1"/>
      <c r="U23" s="1"/>
      <c r="V23" s="21" t="e">
        <f>R19+S19</f>
        <v>#DIV/0!</v>
      </c>
      <c r="W23" s="1"/>
    </row>
    <row r="24" spans="2:7" ht="26.25">
      <c r="B24" s="6"/>
      <c r="C24" s="6"/>
      <c r="D24" s="6"/>
      <c r="E24" s="6"/>
      <c r="F24" s="6"/>
      <c r="G24" s="6"/>
    </row>
    <row r="25" spans="2:7" ht="26.25">
      <c r="B25" s="6"/>
      <c r="C25" s="6"/>
      <c r="D25" s="6"/>
      <c r="E25" s="6"/>
      <c r="F25" s="6"/>
      <c r="G25" s="6"/>
    </row>
    <row r="26" spans="3:18" ht="18.75">
      <c r="C26" s="11"/>
      <c r="R26" s="23"/>
    </row>
    <row r="27" ht="18.75">
      <c r="C27" s="17"/>
    </row>
  </sheetData>
  <sheetProtection/>
  <mergeCells count="3">
    <mergeCell ref="D6:H6"/>
    <mergeCell ref="P23:R23"/>
    <mergeCell ref="B5:U5"/>
  </mergeCells>
  <printOptions/>
  <pageMargins left="0.24" right="0.15748031496062992" top="0.3937007874015748" bottom="0.31496062992125984" header="0.31496062992125984" footer="0.31496062992125984"/>
  <pageSetup horizontalDpi="600" verticalDpi="600" orientation="landscape" paperSize="9" scale="39" r:id="rId1"/>
  <rowBreaks count="1" manualBreakCount="1">
    <brk id="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2021-05-21T14:57:39Z</cp:lastPrinted>
  <dcterms:created xsi:type="dcterms:W3CDTF">2012-03-26T13:27:21Z</dcterms:created>
  <dcterms:modified xsi:type="dcterms:W3CDTF">2021-05-21T14:58:20Z</dcterms:modified>
  <cp:category/>
  <cp:version/>
  <cp:contentType/>
  <cp:contentStatus/>
</cp:coreProperties>
</file>