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600" windowHeight="11760"/>
  </bookViews>
  <sheets>
    <sheet name="Лист1" sheetId="1" r:id="rId1"/>
  </sheets>
  <definedNames>
    <definedName name="_xlnm.Print_Area" localSheetId="0">Лист1!$A$1:$Q$60</definedName>
  </definedNames>
  <calcPr calcId="145621"/>
</workbook>
</file>

<file path=xl/calcChain.xml><?xml version="1.0" encoding="utf-8"?>
<calcChain xmlns="http://schemas.openxmlformats.org/spreadsheetml/2006/main">
  <c r="F25" i="1" l="1"/>
  <c r="O47" i="1"/>
  <c r="K47" i="1"/>
  <c r="O45" i="1"/>
  <c r="K45" i="1"/>
  <c r="O51" i="1"/>
  <c r="K51" i="1"/>
  <c r="O16" i="1"/>
  <c r="K16" i="1"/>
  <c r="F29" i="1"/>
  <c r="F19" i="1"/>
  <c r="F23" i="1"/>
  <c r="F20" i="1"/>
  <c r="F17" i="1"/>
  <c r="G15" i="1"/>
  <c r="H15" i="1"/>
  <c r="I15" i="1"/>
  <c r="P26" i="1"/>
  <c r="E26" i="1"/>
  <c r="O33" i="1"/>
  <c r="K33" i="1"/>
  <c r="F15" i="1" l="1"/>
  <c r="F16" i="1"/>
  <c r="L15" i="1"/>
  <c r="M15" i="1"/>
  <c r="N15" i="1"/>
  <c r="J22" i="1"/>
  <c r="F18" i="1"/>
  <c r="E22" i="1"/>
  <c r="F21" i="1"/>
  <c r="O30" i="1"/>
  <c r="K30" i="1"/>
  <c r="P22" i="1" l="1"/>
  <c r="J30" i="1"/>
  <c r="P30" i="1" s="1"/>
  <c r="J43" i="1" l="1"/>
  <c r="E43" i="1"/>
  <c r="J18" i="1"/>
  <c r="E18" i="1"/>
  <c r="P18" i="1" l="1"/>
  <c r="P43" i="1"/>
  <c r="F42" i="1"/>
  <c r="J34" i="1" l="1"/>
  <c r="P34" i="1" s="1"/>
  <c r="E15" i="1" l="1"/>
  <c r="E14" i="1" s="1"/>
  <c r="O32" i="1"/>
  <c r="K32" i="1"/>
  <c r="E21" i="1"/>
  <c r="P21" i="1" s="1"/>
  <c r="E25" i="1"/>
  <c r="P25" i="1" s="1"/>
  <c r="E28" i="1" l="1"/>
  <c r="P28" i="1" s="1"/>
  <c r="F37" i="1"/>
  <c r="L56" i="1"/>
  <c r="M56" i="1"/>
  <c r="N56" i="1"/>
  <c r="O56" i="1"/>
  <c r="J56" i="1" s="1"/>
  <c r="K56" i="1"/>
  <c r="L54" i="1"/>
  <c r="M54" i="1"/>
  <c r="N54" i="1"/>
  <c r="O54" i="1"/>
  <c r="J54" i="1" s="1"/>
  <c r="K54" i="1"/>
  <c r="F14" i="1" l="1"/>
  <c r="O29" i="1"/>
  <c r="K29" i="1"/>
  <c r="K15" i="1" s="1"/>
  <c r="K14" i="1" s="1"/>
  <c r="J47" i="1"/>
  <c r="P47" i="1" s="1"/>
  <c r="J45" i="1"/>
  <c r="K36" i="1"/>
  <c r="K35" i="1" s="1"/>
  <c r="L48" i="1"/>
  <c r="N48" i="1"/>
  <c r="L49" i="1"/>
  <c r="M49" i="1"/>
  <c r="M48" i="1" s="1"/>
  <c r="N49" i="1"/>
  <c r="O49" i="1"/>
  <c r="K49" i="1"/>
  <c r="K48" i="1" s="1"/>
  <c r="E50" i="1"/>
  <c r="E51" i="1"/>
  <c r="G49" i="1"/>
  <c r="G48" i="1" s="1"/>
  <c r="H49" i="1"/>
  <c r="H48" i="1" s="1"/>
  <c r="I49" i="1"/>
  <c r="I48" i="1" s="1"/>
  <c r="F49" i="1"/>
  <c r="E49" i="1" s="1"/>
  <c r="J44" i="1"/>
  <c r="J50" i="1"/>
  <c r="J51" i="1"/>
  <c r="J37" i="1"/>
  <c r="J38" i="1"/>
  <c r="J39" i="1"/>
  <c r="J40" i="1"/>
  <c r="J41" i="1"/>
  <c r="J42" i="1"/>
  <c r="L35" i="1"/>
  <c r="M35" i="1"/>
  <c r="N35" i="1"/>
  <c r="L36" i="1"/>
  <c r="M36" i="1"/>
  <c r="N36" i="1"/>
  <c r="O36" i="1"/>
  <c r="J36" i="1" s="1"/>
  <c r="E40" i="1"/>
  <c r="E41" i="1"/>
  <c r="E42" i="1"/>
  <c r="E44" i="1"/>
  <c r="E45" i="1"/>
  <c r="E37" i="1"/>
  <c r="E38" i="1"/>
  <c r="J31" i="1"/>
  <c r="J32" i="1"/>
  <c r="J33" i="1"/>
  <c r="J16" i="1"/>
  <c r="J17" i="1"/>
  <c r="J19" i="1"/>
  <c r="J20" i="1"/>
  <c r="J23" i="1"/>
  <c r="J27" i="1"/>
  <c r="L14" i="1"/>
  <c r="L52" i="1" s="1"/>
  <c r="M14" i="1"/>
  <c r="N14" i="1"/>
  <c r="G14" i="1"/>
  <c r="H14" i="1"/>
  <c r="I14" i="1"/>
  <c r="E29" i="1"/>
  <c r="E31" i="1"/>
  <c r="E32" i="1"/>
  <c r="E33" i="1"/>
  <c r="E17" i="1"/>
  <c r="E19" i="1"/>
  <c r="E20" i="1"/>
  <c r="E23" i="1"/>
  <c r="E27" i="1"/>
  <c r="E16" i="1"/>
  <c r="M52" i="1" l="1"/>
  <c r="F48" i="1"/>
  <c r="E48" i="1" s="1"/>
  <c r="J49" i="1"/>
  <c r="N52" i="1"/>
  <c r="J29" i="1"/>
  <c r="O15" i="1"/>
  <c r="O14" i="1" s="1"/>
  <c r="J14" i="1" s="1"/>
  <c r="P14" i="1" s="1"/>
  <c r="O48" i="1"/>
  <c r="J48" i="1" s="1"/>
  <c r="P48" i="1" s="1"/>
  <c r="K52" i="1"/>
  <c r="O35" i="1"/>
  <c r="P49" i="1"/>
  <c r="G39" i="1"/>
  <c r="H39" i="1"/>
  <c r="I39" i="1"/>
  <c r="F39" i="1"/>
  <c r="P51" i="1"/>
  <c r="P50" i="1"/>
  <c r="P45" i="1"/>
  <c r="P44" i="1"/>
  <c r="P42" i="1"/>
  <c r="P41" i="1"/>
  <c r="P40" i="1"/>
  <c r="P38" i="1"/>
  <c r="P37" i="1"/>
  <c r="P33" i="1"/>
  <c r="P32" i="1"/>
  <c r="P31" i="1"/>
  <c r="P29" i="1"/>
  <c r="P27" i="1"/>
  <c r="P23" i="1"/>
  <c r="P20" i="1"/>
  <c r="P19" i="1"/>
  <c r="P17" i="1"/>
  <c r="P16" i="1"/>
  <c r="I36" i="1" l="1"/>
  <c r="I35" i="1" s="1"/>
  <c r="I52" i="1" s="1"/>
  <c r="I54" i="1"/>
  <c r="I56" i="1"/>
  <c r="E56" i="1" s="1"/>
  <c r="P56" i="1" s="1"/>
  <c r="H36" i="1"/>
  <c r="H35" i="1" s="1"/>
  <c r="H52" i="1" s="1"/>
  <c r="H54" i="1"/>
  <c r="H56" i="1"/>
  <c r="G36" i="1"/>
  <c r="G35" i="1" s="1"/>
  <c r="G52" i="1" s="1"/>
  <c r="G54" i="1"/>
  <c r="G56" i="1"/>
  <c r="F56" i="1"/>
  <c r="F54" i="1"/>
  <c r="E54" i="1" s="1"/>
  <c r="P54" i="1" s="1"/>
  <c r="F36" i="1"/>
  <c r="E39" i="1"/>
  <c r="P39" i="1" s="1"/>
  <c r="J15" i="1"/>
  <c r="P15" i="1" s="1"/>
  <c r="J35" i="1"/>
  <c r="O52" i="1"/>
  <c r="J52" i="1" s="1"/>
  <c r="F35" i="1" l="1"/>
  <c r="E36" i="1"/>
  <c r="P36" i="1" s="1"/>
  <c r="F52" i="1" l="1"/>
  <c r="E52" i="1" s="1"/>
  <c r="P52" i="1" s="1"/>
  <c r="E35" i="1"/>
  <c r="E61" i="1" l="1"/>
  <c r="P35" i="1"/>
</calcChain>
</file>

<file path=xl/sharedStrings.xml><?xml version="1.0" encoding="utf-8"?>
<sst xmlns="http://schemas.openxmlformats.org/spreadsheetml/2006/main" count="157" uniqueCount="137">
  <si>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</si>
  <si>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</si>
  <si>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</si>
  <si>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</si>
  <si>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</si>
  <si>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</si>
  <si>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</si>
  <si>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</si>
  <si>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</si>
  <si>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</si>
  <si>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</si>
  <si>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</si>
  <si>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</si>
  <si>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</si>
  <si>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</si>
  <si>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</si>
  <si>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</si>
  <si>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Баштанська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</si>
  <si>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</si>
  <si>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</si>
  <si>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</si>
  <si>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</si>
  <si>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</si>
  <si>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</si>
  <si>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</si>
  <si>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</si>
  <si>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</si>
  <si>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</si>
  <si>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</si>
  <si>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</si>
  <si>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</si>
  <si>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</si>
  <si>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</si>
  <si>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</si>
  <si>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</si>
  <si>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0112144</t>
  </si>
  <si>
    <t>0763</t>
  </si>
  <si>
    <t>2144</t>
  </si>
  <si>
    <t>Централізовані заходи з лікування хворих на цукровий та нецукровий діабет</t>
  </si>
  <si>
    <t>0113111</t>
  </si>
  <si>
    <t>1040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</si>
  <si>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</si>
  <si>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</si>
  <si>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0116030</t>
  </si>
  <si>
    <t>0620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</si>
  <si>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</si>
  <si>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</si>
  <si>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</si>
  <si>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</si>
  <si>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</si>
  <si>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</si>
  <si>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0117322</t>
  </si>
  <si>
    <t>0443</t>
  </si>
  <si>
    <t>7322</t>
  </si>
  <si>
    <t>Будівництво-1 медичних установ та закладів</t>
  </si>
  <si>
    <t>0117330</t>
  </si>
  <si>
    <t>7330</t>
  </si>
  <si>
    <t>Будівництво-1 інших об`єктів комунальної власності</t>
  </si>
  <si>
    <t>0600000</t>
  </si>
  <si>
    <t>Відділ освіти, молоді та спорту виконавчого комітету міської ради</t>
  </si>
  <si>
    <t>0610000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</si>
  <si>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</si>
  <si>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</si>
  <si>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</si>
  <si>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</si>
  <si>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</si>
  <si>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</si>
  <si>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</si>
  <si>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</si>
  <si>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</si>
  <si>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</si>
  <si>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</si>
  <si>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</si>
  <si>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</si>
  <si>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</si>
  <si>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</si>
  <si>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</si>
  <si>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</si>
  <si>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</si>
  <si>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</si>
  <si>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</si>
  <si>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0617321</t>
  </si>
  <si>
    <t>7321</t>
  </si>
  <si>
    <t>Будівництво-1 освітніх установ та закладів</t>
  </si>
  <si>
    <t>1000000</t>
  </si>
  <si>
    <t>Відділ розвитку культури і туризму виконавчого комітету міської ради</t>
  </si>
  <si>
    <t>1010000</t>
  </si>
  <si>
    <t>Орган з питань культури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</si>
  <si>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</si>
  <si>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</si>
  <si>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</si>
  <si>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</si>
  <si>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1017324</t>
  </si>
  <si>
    <t>7324</t>
  </si>
  <si>
    <t>Будівництво-1 установ та закладів культури</t>
  </si>
  <si>
    <t>X</t>
  </si>
  <si>
    <t>УСЬОГО</t>
  </si>
  <si>
    <t>14502000000</t>
  </si>
  <si>
    <t>(код бюджету)</t>
  </si>
  <si>
    <t>Зміни до розподілу</t>
  </si>
  <si>
    <t>видатків бюджету Баштанської міської територіальної громади на 2021 рік</t>
  </si>
  <si>
    <t>0611061</t>
  </si>
  <si>
    <t>1061</t>
  </si>
  <si>
    <t>0611060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</si>
  <si>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</si>
  <si>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в тому числі:</t>
  </si>
  <si>
    <t>за рахунок залишку коштів освітньої субвенції, що утворився на початок бюджетного періоду</t>
  </si>
  <si>
    <t>у тому числі видатки за рахунок цільових субвенцій з державного бюджету</t>
  </si>
  <si>
    <t>з них:</t>
  </si>
  <si>
    <t>за рахунок залишку коштів, що утворився на початок бюджетного періоду (залишок коштів міського бюджету станом на 01.01.2021)</t>
  </si>
  <si>
    <t>0116013</t>
  </si>
  <si>
    <t>Забезпечення діяльності водопровідно-каналізаційного господарства</t>
  </si>
  <si>
    <t>за рахунок субвенції з місцевого бюджету на здійснення підтримки окремих закладів та заходів у системі охорони здоров"я за рахунок відповідної субвенції з державного бюджету</t>
  </si>
  <si>
    <t>Заступник міського голови з питань діяльності виконавчих органів ради</t>
  </si>
  <si>
    <t>Світлана ЄВДОЩЕНКО</t>
  </si>
  <si>
    <t>0112112</t>
  </si>
  <si>
    <t>2112</t>
  </si>
  <si>
    <t>0725</t>
  </si>
  <si>
    <t>Первинна медична допомога населенню, що надається фельдшерськими, фельдшерсько-акушерськими пунктами</t>
  </si>
  <si>
    <t>0117650</t>
  </si>
  <si>
    <t>7650</t>
  </si>
  <si>
    <t>0490</t>
  </si>
  <si>
    <t>Проведення експертної грошової оцінки земельної ділянки чи права на неї</t>
  </si>
  <si>
    <t>0111160</t>
  </si>
  <si>
    <t>Забезпечення діяльності центрів професійного розвитку педагогічних працівників</t>
  </si>
  <si>
    <t>0611142</t>
  </si>
  <si>
    <t>1142</t>
  </si>
  <si>
    <t>Інші програми та заходи у сфері освіти</t>
  </si>
  <si>
    <t>0112113</t>
  </si>
  <si>
    <t>0721</t>
  </si>
  <si>
    <t>Первинна медична допомога населенню, що надається амбулаторно-поліклінічними закладами (відділеннями)</t>
  </si>
  <si>
    <t>0117370</t>
  </si>
  <si>
    <t>Реалізація інших заходів щодо соціально-економічного розвитку територій</t>
  </si>
  <si>
    <t>0113104</t>
  </si>
  <si>
    <t>Забезпечення соціальними послугами за місцем проживання громадян, які не здатні до самообслуговування у зв"язку з похилим віком, хворобою, інвалідністю</t>
  </si>
  <si>
    <t>до рішення міської ради</t>
  </si>
  <si>
    <t>04 березня  2021 рік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</si>
</sst>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quotePrefix="1" applyBorder="1" applyAlignment="1">
      <alignment horizontal="center" vertical="top" wrapText="1"/>
    </xf>
    <xf numFmtId="4" fontId="0" fillId="0" borderId="2" xfId="0" quotePrefix="1" applyNumberFormat="1" applyBorder="1" applyAlignment="1">
      <alignment horizontal="center" vertical="top" wrapText="1"/>
    </xf>
    <xf numFmtId="4" fontId="0" fillId="2" borderId="2" xfId="0" applyNumberFormat="1" applyFill="1" applyBorder="1" applyAlignment="1">
      <alignment vertical="top" wrapText="1"/>
    </xf>
    <xf numFmtId="4" fontId="0" fillId="0" borderId="2" xfId="0" applyNumberFormat="1" applyBorder="1" applyAlignment="1">
      <alignment vertical="top" wrapText="1"/>
    </xf>
    <xf numFmtId="0" fontId="0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2" fontId="0" fillId="0" borderId="0" xfId="0" applyNumberFormat="1" applyFont="1" applyAlignment="1">
      <alignment vertical="top"/>
    </xf>
    <xf numFmtId="2" fontId="4" fillId="2" borderId="3" xfId="0" applyNumberFormat="1" applyFont="1" applyFill="1" applyBorder="1" applyAlignment="1">
      <alignment vertical="top" wrapText="1"/>
    </xf>
    <xf numFmtId="2" fontId="4" fillId="2" borderId="4" xfId="0" applyNumberFormat="1" applyFont="1" applyFill="1" applyBorder="1" applyAlignment="1">
      <alignment vertical="top" wrapText="1"/>
    </xf>
    <xf numFmtId="2" fontId="0" fillId="0" borderId="0" xfId="0" applyNumberFormat="1" applyAlignment="1">
      <alignment vertical="top"/>
    </xf>
    <xf numFmtId="0" fontId="0" fillId="0" borderId="2" xfId="0" quotePrefix="1" applyFont="1" applyBorder="1" applyAlignment="1">
      <alignment horizontal="center" vertical="center" wrapText="1"/>
    </xf>
    <xf numFmtId="4" fontId="0" fillId="0" borderId="2" xfId="0" quotePrefix="1" applyNumberFormat="1" applyFont="1" applyBorder="1" applyAlignment="1">
      <alignment horizontal="center" vertical="center" wrapText="1"/>
    </xf>
    <xf numFmtId="4" fontId="0" fillId="0" borderId="2" xfId="0" quotePrefix="1" applyNumberFormat="1" applyFont="1" applyBorder="1" applyAlignment="1">
      <alignment vertical="center" wrapText="1"/>
    </xf>
    <xf numFmtId="0" fontId="5" fillId="0" borderId="2" xfId="0" quotePrefix="1" applyFont="1" applyBorder="1" applyAlignment="1">
      <alignment horizontal="center" vertical="top" wrapText="1"/>
    </xf>
    <xf numFmtId="164" fontId="5" fillId="0" borderId="2" xfId="0" quotePrefix="1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vertical="top" wrapText="1"/>
    </xf>
    <xf numFmtId="164" fontId="6" fillId="0" borderId="4" xfId="0" quotePrefix="1" applyNumberFormat="1" applyFont="1" applyBorder="1" applyAlignment="1">
      <alignment vertical="top" wrapText="1"/>
    </xf>
    <xf numFmtId="4" fontId="1" fillId="2" borderId="2" xfId="0" applyNumberFormat="1" applyFont="1" applyFill="1" applyBorder="1" applyAlignment="1">
      <alignment vertical="top" wrapText="1"/>
    </xf>
    <xf numFmtId="0" fontId="7" fillId="0" borderId="0" xfId="0" applyFont="1" applyAlignment="1"/>
    <xf numFmtId="165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10" fillId="0" borderId="2" xfId="0" quotePrefix="1" applyFont="1" applyBorder="1" applyAlignment="1">
      <alignment horizontal="center" vertical="top" wrapText="1"/>
    </xf>
    <xf numFmtId="164" fontId="10" fillId="0" borderId="2" xfId="0" quotePrefix="1" applyNumberFormat="1" applyFont="1" applyBorder="1" applyAlignment="1">
      <alignment horizontal="center" vertical="top" wrapText="1"/>
    </xf>
    <xf numFmtId="49" fontId="0" fillId="0" borderId="2" xfId="0" quotePrefix="1" applyNumberFormat="1" applyFont="1" applyBorder="1" applyAlignment="1">
      <alignment horizontal="center" vertical="top" wrapText="1"/>
    </xf>
    <xf numFmtId="164" fontId="0" fillId="0" borderId="2" xfId="0" applyNumberFormat="1" applyFont="1" applyBorder="1" applyAlignment="1">
      <alignment vertical="top" wrapText="1"/>
    </xf>
    <xf numFmtId="49" fontId="5" fillId="0" borderId="2" xfId="0" quotePrefix="1" applyNumberFormat="1" applyFont="1" applyBorder="1" applyAlignment="1">
      <alignment horizontal="center" vertical="top" wrapText="1"/>
    </xf>
    <xf numFmtId="4" fontId="0" fillId="0" borderId="0" xfId="0" applyNumberFormat="1"/>
    <xf numFmtId="164" fontId="5" fillId="0" borderId="2" xfId="0" quotePrefix="1" applyNumberFormat="1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justify" vertical="top" wrapText="1"/>
    </xf>
    <xf numFmtId="4" fontId="0" fillId="0" borderId="2" xfId="0" quotePrefix="1" applyNumberFormat="1" applyBorder="1" applyAlignment="1">
      <alignment vertical="top" wrapText="1"/>
    </xf>
    <xf numFmtId="0" fontId="0" fillId="0" borderId="2" xfId="0" quotePrefix="1" applyFont="1" applyBorder="1" applyAlignment="1">
      <alignment horizontal="center" vertical="top" wrapText="1"/>
    </xf>
    <xf numFmtId="164" fontId="5" fillId="0" borderId="4" xfId="0" quotePrefix="1" applyNumberFormat="1" applyFont="1" applyBorder="1" applyAlignment="1">
      <alignment vertical="top" wrapText="1"/>
    </xf>
    <xf numFmtId="1" fontId="5" fillId="0" borderId="2" xfId="0" quotePrefix="1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view="pageBreakPreview" zoomScale="60" zoomScaleNormal="100" workbookViewId="0">
      <pane ySplit="2715" activePane="bottomLeft"/>
      <selection activeCell="M3" sqref="M3"/>
      <selection pane="bottomLeft" activeCell="G2" sqref="G2"/>
    </sheetView>
  </sheetViews>
  <sheetFormatPr defaultRowHeight="15" x14ac:dyDescent="0.25"/>
  <cols>
    <col min="1" max="3" width="12" customWidth="1"/>
    <col min="4" max="4" width="40.7109375" customWidth="1"/>
    <col min="5" max="16" width="13.7109375" customWidth="1"/>
  </cols>
  <sheetData>
    <row r="1" spans="1:16" x14ac:dyDescent="0.25">
      <c r="M1" t="s">
        <v>0</v>
      </c>
    </row>
    <row r="2" spans="1:16" x14ac:dyDescent="0.25">
      <c r="M2" t="s">
        <v>135</v>
      </c>
    </row>
    <row r="3" spans="1:16" x14ac:dyDescent="0.25">
      <c r="M3" t="s">
        <v>136</v>
      </c>
    </row>
    <row r="5" spans="1:16" x14ac:dyDescent="0.25">
      <c r="A5" s="59" t="s">
        <v>99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6" x14ac:dyDescent="0.25">
      <c r="A6" s="59" t="s">
        <v>100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 x14ac:dyDescent="0.25">
      <c r="A7" s="21" t="s">
        <v>97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0" t="s">
        <v>98</v>
      </c>
      <c r="P8" s="1" t="s">
        <v>1</v>
      </c>
    </row>
    <row r="9" spans="1:16" x14ac:dyDescent="0.25">
      <c r="A9" s="61" t="s">
        <v>2</v>
      </c>
      <c r="B9" s="61" t="s">
        <v>3</v>
      </c>
      <c r="C9" s="61" t="s">
        <v>4</v>
      </c>
      <c r="D9" s="62" t="s">
        <v>5</v>
      </c>
      <c r="E9" s="62" t="s">
        <v>6</v>
      </c>
      <c r="F9" s="62"/>
      <c r="G9" s="62"/>
      <c r="H9" s="62"/>
      <c r="I9" s="62"/>
      <c r="J9" s="62" t="s">
        <v>13</v>
      </c>
      <c r="K9" s="62"/>
      <c r="L9" s="62"/>
      <c r="M9" s="62"/>
      <c r="N9" s="62"/>
      <c r="O9" s="62"/>
      <c r="P9" s="63" t="s">
        <v>15</v>
      </c>
    </row>
    <row r="10" spans="1:16" x14ac:dyDescent="0.25">
      <c r="A10" s="62"/>
      <c r="B10" s="62"/>
      <c r="C10" s="62"/>
      <c r="D10" s="62"/>
      <c r="E10" s="63" t="s">
        <v>7</v>
      </c>
      <c r="F10" s="62" t="s">
        <v>8</v>
      </c>
      <c r="G10" s="62" t="s">
        <v>9</v>
      </c>
      <c r="H10" s="62"/>
      <c r="I10" s="62" t="s">
        <v>12</v>
      </c>
      <c r="J10" s="63" t="s">
        <v>7</v>
      </c>
      <c r="K10" s="62" t="s">
        <v>14</v>
      </c>
      <c r="L10" s="62" t="s">
        <v>8</v>
      </c>
      <c r="M10" s="62" t="s">
        <v>9</v>
      </c>
      <c r="N10" s="62"/>
      <c r="O10" s="62" t="s">
        <v>12</v>
      </c>
      <c r="P10" s="62"/>
    </row>
    <row r="11" spans="1:16" x14ac:dyDescent="0.25">
      <c r="A11" s="62"/>
      <c r="B11" s="62"/>
      <c r="C11" s="62"/>
      <c r="D11" s="62"/>
      <c r="E11" s="62"/>
      <c r="F11" s="62"/>
      <c r="G11" s="62" t="s">
        <v>10</v>
      </c>
      <c r="H11" s="62" t="s">
        <v>11</v>
      </c>
      <c r="I11" s="62"/>
      <c r="J11" s="62"/>
      <c r="K11" s="62"/>
      <c r="L11" s="62"/>
      <c r="M11" s="62" t="s">
        <v>10</v>
      </c>
      <c r="N11" s="62" t="s">
        <v>11</v>
      </c>
      <c r="O11" s="62"/>
      <c r="P11" s="62"/>
    </row>
    <row r="12" spans="1:16" ht="44.25" customHeight="1" x14ac:dyDescent="0.25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6" x14ac:dyDescent="0.25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x14ac:dyDescent="0.25">
      <c r="A14" s="5" t="s">
        <v>16</v>
      </c>
      <c r="B14" s="6"/>
      <c r="C14" s="7"/>
      <c r="D14" s="8" t="s">
        <v>17</v>
      </c>
      <c r="E14" s="9">
        <f>E15</f>
        <v>3120038.72</v>
      </c>
      <c r="F14" s="10">
        <f>F15</f>
        <v>3120038.72</v>
      </c>
      <c r="G14" s="10">
        <f t="shared" ref="G14:I14" si="0">G15</f>
        <v>203752</v>
      </c>
      <c r="H14" s="10">
        <f t="shared" si="0"/>
        <v>139428</v>
      </c>
      <c r="I14" s="10">
        <f t="shared" si="0"/>
        <v>0</v>
      </c>
      <c r="J14" s="9">
        <f>L14+O14</f>
        <v>2630639</v>
      </c>
      <c r="K14" s="10">
        <f>K15</f>
        <v>2630639</v>
      </c>
      <c r="L14" s="10">
        <f t="shared" ref="L14:O14" si="1">L15</f>
        <v>0</v>
      </c>
      <c r="M14" s="10">
        <f t="shared" si="1"/>
        <v>0</v>
      </c>
      <c r="N14" s="10">
        <f t="shared" si="1"/>
        <v>0</v>
      </c>
      <c r="O14" s="10">
        <f t="shared" si="1"/>
        <v>2630639</v>
      </c>
      <c r="P14" s="9">
        <f t="shared" ref="P14:P52" si="2">E14+J14</f>
        <v>5750677.7200000007</v>
      </c>
    </row>
    <row r="15" spans="1:16" x14ac:dyDescent="0.25">
      <c r="A15" s="5" t="s">
        <v>18</v>
      </c>
      <c r="B15" s="6"/>
      <c r="C15" s="7"/>
      <c r="D15" s="8" t="s">
        <v>17</v>
      </c>
      <c r="E15" s="9">
        <f>F15+I15</f>
        <v>3120038.72</v>
      </c>
      <c r="F15" s="10">
        <f>F16+F17+F19+F20+F23+F27+F29+F31+F32+F33+F28+F21+F18+F22+F26</f>
        <v>3120038.72</v>
      </c>
      <c r="G15" s="10">
        <f t="shared" ref="G15:I15" si="3">G16+G17+G19+G20+G23+G27+G29+G31+G32+G33+G28+G21+G18+G22+G26</f>
        <v>203752</v>
      </c>
      <c r="H15" s="10">
        <f t="shared" si="3"/>
        <v>139428</v>
      </c>
      <c r="I15" s="10">
        <f t="shared" si="3"/>
        <v>0</v>
      </c>
      <c r="J15" s="9">
        <f>L15+O15</f>
        <v>2630639</v>
      </c>
      <c r="K15" s="10">
        <f>K16+K17+K19+K20+K23+K27+K29+K31+K32+K33+K28+K21+K18+K34+K30+K22</f>
        <v>2630639</v>
      </c>
      <c r="L15" s="10">
        <f>L16+L17+L19+L20+L23+L27+L29+L31+L32+L33+L28+L21+L18+L34+L30+L22</f>
        <v>0</v>
      </c>
      <c r="M15" s="10">
        <f>M16+M17+M19+M20+M23+M27+M29+M31+M32+M33+M28+M21+M18+M34+M30+M22</f>
        <v>0</v>
      </c>
      <c r="N15" s="10">
        <f>N16+N17+N19+N20+N23+N27+N29+N31+N32+N33+N28+N21+N18+N34+N30+N22</f>
        <v>0</v>
      </c>
      <c r="O15" s="10">
        <f>O16+O17+O19+O20+O23+O27+O29+O31+O32+O33+O28+O21+O18+O34+O30+O22</f>
        <v>2630639</v>
      </c>
      <c r="P15" s="9">
        <f t="shared" si="2"/>
        <v>5750677.7200000007</v>
      </c>
    </row>
    <row r="16" spans="1:16" ht="75" x14ac:dyDescent="0.25">
      <c r="A16" s="11" t="s">
        <v>19</v>
      </c>
      <c r="B16" s="11" t="s">
        <v>21</v>
      </c>
      <c r="C16" s="12" t="s">
        <v>20</v>
      </c>
      <c r="D16" s="13" t="s">
        <v>22</v>
      </c>
      <c r="E16" s="14">
        <f>F16+I16</f>
        <v>108687</v>
      </c>
      <c r="F16" s="15">
        <f>74606+17700+46381-30000</f>
        <v>108687</v>
      </c>
      <c r="G16" s="15">
        <v>0</v>
      </c>
      <c r="H16" s="15">
        <v>31900</v>
      </c>
      <c r="I16" s="15">
        <v>0</v>
      </c>
      <c r="J16" s="9">
        <f t="shared" ref="J16:J51" si="4">L16+O16</f>
        <v>163200</v>
      </c>
      <c r="K16" s="15">
        <f>145473+30000-12273</f>
        <v>163200</v>
      </c>
      <c r="L16" s="15">
        <v>0</v>
      </c>
      <c r="M16" s="15">
        <v>0</v>
      </c>
      <c r="N16" s="15">
        <v>0</v>
      </c>
      <c r="O16" s="15">
        <f>145473+30000-12273</f>
        <v>163200</v>
      </c>
      <c r="P16" s="14">
        <f t="shared" si="2"/>
        <v>271887</v>
      </c>
    </row>
    <row r="17" spans="1:16" ht="30" x14ac:dyDescent="0.25">
      <c r="A17" s="32" t="s">
        <v>23</v>
      </c>
      <c r="B17" s="32" t="s">
        <v>25</v>
      </c>
      <c r="C17" s="33" t="s">
        <v>24</v>
      </c>
      <c r="D17" s="34" t="s">
        <v>26</v>
      </c>
      <c r="E17" s="14">
        <f t="shared" ref="E17:E52" si="5">F17+I17</f>
        <v>198900</v>
      </c>
      <c r="F17" s="15">
        <f>74900+124000</f>
        <v>198900</v>
      </c>
      <c r="G17" s="15">
        <v>0</v>
      </c>
      <c r="H17" s="15">
        <v>0</v>
      </c>
      <c r="I17" s="15">
        <v>0</v>
      </c>
      <c r="J17" s="9">
        <f t="shared" si="4"/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2"/>
        <v>198900</v>
      </c>
    </row>
    <row r="18" spans="1:16" ht="45" x14ac:dyDescent="0.25">
      <c r="A18" s="35" t="s">
        <v>123</v>
      </c>
      <c r="B18" s="35">
        <v>1160</v>
      </c>
      <c r="C18" s="36" t="s">
        <v>74</v>
      </c>
      <c r="D18" s="50" t="s">
        <v>124</v>
      </c>
      <c r="E18" s="14">
        <f>F18+I18</f>
        <v>-57690</v>
      </c>
      <c r="F18" s="15">
        <f>-83948+15928+23420+1100-14190</f>
        <v>-57690</v>
      </c>
      <c r="G18" s="15">
        <v>-70048</v>
      </c>
      <c r="H18" s="15">
        <v>17028</v>
      </c>
      <c r="I18" s="15"/>
      <c r="J18" s="9">
        <f t="shared" si="4"/>
        <v>43500</v>
      </c>
      <c r="K18" s="15">
        <v>43500</v>
      </c>
      <c r="L18" s="15"/>
      <c r="M18" s="15"/>
      <c r="N18" s="15"/>
      <c r="O18" s="15">
        <v>43500</v>
      </c>
      <c r="P18" s="14">
        <f t="shared" si="2"/>
        <v>-14190</v>
      </c>
    </row>
    <row r="19" spans="1:16" ht="30" x14ac:dyDescent="0.25">
      <c r="A19" s="11" t="s">
        <v>27</v>
      </c>
      <c r="B19" s="11" t="s">
        <v>29</v>
      </c>
      <c r="C19" s="12" t="s">
        <v>28</v>
      </c>
      <c r="D19" s="13" t="s">
        <v>30</v>
      </c>
      <c r="E19" s="14">
        <f t="shared" si="5"/>
        <v>1030478</v>
      </c>
      <c r="F19" s="15">
        <f>25000+488400-33500+529900+20678</f>
        <v>1030478</v>
      </c>
      <c r="G19" s="15">
        <v>0</v>
      </c>
      <c r="H19" s="15">
        <v>0</v>
      </c>
      <c r="I19" s="15">
        <v>0</v>
      </c>
      <c r="J19" s="9">
        <f t="shared" si="4"/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2"/>
        <v>1030478</v>
      </c>
    </row>
    <row r="20" spans="1:16" ht="45" x14ac:dyDescent="0.25">
      <c r="A20" s="11" t="s">
        <v>31</v>
      </c>
      <c r="B20" s="11" t="s">
        <v>33</v>
      </c>
      <c r="C20" s="12" t="s">
        <v>32</v>
      </c>
      <c r="D20" s="13" t="s">
        <v>34</v>
      </c>
      <c r="E20" s="14">
        <f t="shared" si="5"/>
        <v>928984.72000000009</v>
      </c>
      <c r="F20" s="15">
        <f>8698+234600-8698-5188.09+699572.81</f>
        <v>928984.72000000009</v>
      </c>
      <c r="G20" s="15">
        <v>0</v>
      </c>
      <c r="H20" s="15">
        <v>0</v>
      </c>
      <c r="I20" s="15">
        <v>0</v>
      </c>
      <c r="J20" s="9">
        <f t="shared" si="4"/>
        <v>60000</v>
      </c>
      <c r="K20" s="15">
        <v>60000</v>
      </c>
      <c r="L20" s="15">
        <v>0</v>
      </c>
      <c r="M20" s="15">
        <v>0</v>
      </c>
      <c r="N20" s="15">
        <v>0</v>
      </c>
      <c r="O20" s="15">
        <v>60000</v>
      </c>
      <c r="P20" s="14">
        <f t="shared" si="2"/>
        <v>988984.72000000009</v>
      </c>
    </row>
    <row r="21" spans="1:16" ht="38.25" x14ac:dyDescent="0.25">
      <c r="A21" s="44" t="s">
        <v>115</v>
      </c>
      <c r="B21" s="44" t="s">
        <v>116</v>
      </c>
      <c r="C21" s="45" t="s">
        <v>117</v>
      </c>
      <c r="D21" s="38" t="s">
        <v>118</v>
      </c>
      <c r="E21" s="14">
        <f t="shared" si="5"/>
        <v>52498</v>
      </c>
      <c r="F21" s="15">
        <f>30000+5800+8698+8000</f>
        <v>52498</v>
      </c>
      <c r="G21" s="15"/>
      <c r="H21" s="15"/>
      <c r="I21" s="15"/>
      <c r="J21" s="9"/>
      <c r="K21" s="15"/>
      <c r="L21" s="15"/>
      <c r="M21" s="15"/>
      <c r="N21" s="15"/>
      <c r="O21" s="15"/>
      <c r="P21" s="14">
        <f t="shared" si="2"/>
        <v>52498</v>
      </c>
    </row>
    <row r="22" spans="1:16" ht="38.25" x14ac:dyDescent="0.25">
      <c r="A22" s="44" t="s">
        <v>128</v>
      </c>
      <c r="B22" s="44">
        <v>2113</v>
      </c>
      <c r="C22" s="45" t="s">
        <v>129</v>
      </c>
      <c r="D22" s="38" t="s">
        <v>130</v>
      </c>
      <c r="E22" s="14">
        <f t="shared" si="5"/>
        <v>0</v>
      </c>
      <c r="F22" s="15"/>
      <c r="G22" s="15"/>
      <c r="H22" s="15"/>
      <c r="I22" s="15"/>
      <c r="J22" s="9">
        <f t="shared" si="4"/>
        <v>15000</v>
      </c>
      <c r="K22" s="15">
        <v>15000</v>
      </c>
      <c r="L22" s="15"/>
      <c r="M22" s="15"/>
      <c r="N22" s="15"/>
      <c r="O22" s="15">
        <v>15000</v>
      </c>
      <c r="P22" s="14">
        <f t="shared" si="2"/>
        <v>15000</v>
      </c>
    </row>
    <row r="23" spans="1:16" ht="30" x14ac:dyDescent="0.25">
      <c r="A23" s="11" t="s">
        <v>35</v>
      </c>
      <c r="B23" s="11" t="s">
        <v>37</v>
      </c>
      <c r="C23" s="12" t="s">
        <v>36</v>
      </c>
      <c r="D23" s="13" t="s">
        <v>38</v>
      </c>
      <c r="E23" s="14">
        <f t="shared" si="5"/>
        <v>155500</v>
      </c>
      <c r="F23" s="15">
        <f>59800+95700</f>
        <v>155500</v>
      </c>
      <c r="G23" s="15">
        <v>0</v>
      </c>
      <c r="H23" s="15">
        <v>0</v>
      </c>
      <c r="I23" s="15">
        <v>0</v>
      </c>
      <c r="J23" s="9">
        <f t="shared" si="4"/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2"/>
        <v>155500</v>
      </c>
    </row>
    <row r="24" spans="1:16" x14ac:dyDescent="0.25">
      <c r="A24" s="11"/>
      <c r="B24" s="11"/>
      <c r="C24" s="12"/>
      <c r="D24" s="38" t="s">
        <v>105</v>
      </c>
      <c r="E24" s="14"/>
      <c r="F24" s="15"/>
      <c r="G24" s="15"/>
      <c r="H24" s="15"/>
      <c r="I24" s="15"/>
      <c r="J24" s="9"/>
      <c r="K24" s="15"/>
      <c r="L24" s="15"/>
      <c r="M24" s="15"/>
      <c r="N24" s="15"/>
      <c r="O24" s="15"/>
      <c r="P24" s="14"/>
    </row>
    <row r="25" spans="1:16" ht="75" x14ac:dyDescent="0.25">
      <c r="A25" s="32"/>
      <c r="B25" s="32"/>
      <c r="C25" s="33"/>
      <c r="D25" s="56" t="s">
        <v>112</v>
      </c>
      <c r="E25" s="24">
        <f t="shared" si="5"/>
        <v>155500</v>
      </c>
      <c r="F25" s="25">
        <f>59800+95700</f>
        <v>155500</v>
      </c>
      <c r="G25" s="25"/>
      <c r="H25" s="25"/>
      <c r="I25" s="25"/>
      <c r="J25" s="39"/>
      <c r="K25" s="25"/>
      <c r="L25" s="25"/>
      <c r="M25" s="25"/>
      <c r="N25" s="25"/>
      <c r="O25" s="25"/>
      <c r="P25" s="24">
        <f t="shared" si="2"/>
        <v>155500</v>
      </c>
    </row>
    <row r="26" spans="1:16" ht="60" x14ac:dyDescent="0.25">
      <c r="A26" s="35" t="s">
        <v>133</v>
      </c>
      <c r="B26" s="55">
        <v>3104</v>
      </c>
      <c r="C26" s="57">
        <v>1020</v>
      </c>
      <c r="D26" s="47" t="s">
        <v>134</v>
      </c>
      <c r="E26" s="24">
        <f t="shared" si="5"/>
        <v>359464</v>
      </c>
      <c r="F26" s="25">
        <v>359464</v>
      </c>
      <c r="G26" s="25">
        <v>273800</v>
      </c>
      <c r="H26" s="25"/>
      <c r="I26" s="25"/>
      <c r="J26" s="39"/>
      <c r="K26" s="25"/>
      <c r="L26" s="25"/>
      <c r="M26" s="25"/>
      <c r="N26" s="25"/>
      <c r="O26" s="25"/>
      <c r="P26" s="24">
        <f t="shared" si="2"/>
        <v>359464</v>
      </c>
    </row>
    <row r="27" spans="1:16" ht="75" x14ac:dyDescent="0.25">
      <c r="A27" s="32" t="s">
        <v>39</v>
      </c>
      <c r="B27" s="32" t="s">
        <v>41</v>
      </c>
      <c r="C27" s="33" t="s">
        <v>40</v>
      </c>
      <c r="D27" s="34" t="s">
        <v>42</v>
      </c>
      <c r="E27" s="14">
        <f t="shared" si="5"/>
        <v>8498</v>
      </c>
      <c r="F27" s="15">
        <v>8498</v>
      </c>
      <c r="G27" s="15">
        <v>0</v>
      </c>
      <c r="H27" s="15">
        <v>0</v>
      </c>
      <c r="I27" s="15">
        <v>0</v>
      </c>
      <c r="J27" s="9">
        <f t="shared" si="4"/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2"/>
        <v>8498</v>
      </c>
    </row>
    <row r="28" spans="1:16" ht="30" x14ac:dyDescent="0.25">
      <c r="A28" s="35" t="s">
        <v>110</v>
      </c>
      <c r="B28" s="35">
        <v>6013</v>
      </c>
      <c r="C28" s="36" t="s">
        <v>44</v>
      </c>
      <c r="D28" s="37" t="s">
        <v>111</v>
      </c>
      <c r="E28" s="14">
        <f t="shared" si="5"/>
        <v>15000</v>
      </c>
      <c r="F28" s="15">
        <v>15000</v>
      </c>
      <c r="G28" s="15"/>
      <c r="H28" s="15"/>
      <c r="I28" s="15"/>
      <c r="J28" s="9"/>
      <c r="K28" s="15"/>
      <c r="L28" s="15"/>
      <c r="M28" s="15"/>
      <c r="N28" s="15"/>
      <c r="O28" s="15"/>
      <c r="P28" s="14">
        <f t="shared" si="2"/>
        <v>15000</v>
      </c>
    </row>
    <row r="29" spans="1:16" ht="30" x14ac:dyDescent="0.25">
      <c r="A29" s="11" t="s">
        <v>43</v>
      </c>
      <c r="B29" s="11" t="s">
        <v>45</v>
      </c>
      <c r="C29" s="12" t="s">
        <v>44</v>
      </c>
      <c r="D29" s="13" t="s">
        <v>46</v>
      </c>
      <c r="E29" s="14">
        <f t="shared" si="5"/>
        <v>199719</v>
      </c>
      <c r="F29" s="15">
        <f>407529+4348-36040+2040-129800-48358</f>
        <v>199719</v>
      </c>
      <c r="G29" s="15">
        <v>0</v>
      </c>
      <c r="H29" s="15">
        <v>90500</v>
      </c>
      <c r="I29" s="15">
        <v>0</v>
      </c>
      <c r="J29" s="9">
        <f t="shared" si="4"/>
        <v>630423</v>
      </c>
      <c r="K29" s="15">
        <f>634771-4348</f>
        <v>630423</v>
      </c>
      <c r="L29" s="15">
        <v>0</v>
      </c>
      <c r="M29" s="15">
        <v>0</v>
      </c>
      <c r="N29" s="15">
        <v>0</v>
      </c>
      <c r="O29" s="15">
        <f>634771-4348</f>
        <v>630423</v>
      </c>
      <c r="P29" s="14">
        <f t="shared" si="2"/>
        <v>830142</v>
      </c>
    </row>
    <row r="30" spans="1:16" ht="30" x14ac:dyDescent="0.25">
      <c r="A30" s="22" t="s">
        <v>131</v>
      </c>
      <c r="B30" s="35">
        <v>7370</v>
      </c>
      <c r="C30" s="23" t="s">
        <v>121</v>
      </c>
      <c r="D30" s="54" t="s">
        <v>132</v>
      </c>
      <c r="E30" s="14"/>
      <c r="F30" s="15"/>
      <c r="G30" s="15"/>
      <c r="H30" s="15"/>
      <c r="I30" s="15"/>
      <c r="J30" s="9">
        <f t="shared" si="4"/>
        <v>1500000</v>
      </c>
      <c r="K30" s="15">
        <f>1555191-55191</f>
        <v>1500000</v>
      </c>
      <c r="L30" s="15"/>
      <c r="M30" s="15"/>
      <c r="N30" s="15"/>
      <c r="O30" s="15">
        <f>1555191-55191</f>
        <v>1500000</v>
      </c>
      <c r="P30" s="14">
        <f t="shared" si="2"/>
        <v>1500000</v>
      </c>
    </row>
    <row r="31" spans="1:16" x14ac:dyDescent="0.25">
      <c r="A31" s="11" t="s">
        <v>47</v>
      </c>
      <c r="B31" s="11" t="s">
        <v>49</v>
      </c>
      <c r="C31" s="12" t="s">
        <v>48</v>
      </c>
      <c r="D31" s="13" t="s">
        <v>50</v>
      </c>
      <c r="E31" s="14">
        <f t="shared" si="5"/>
        <v>120000</v>
      </c>
      <c r="F31" s="15">
        <v>120000</v>
      </c>
      <c r="G31" s="15">
        <v>0</v>
      </c>
      <c r="H31" s="15">
        <v>0</v>
      </c>
      <c r="I31" s="15">
        <v>0</v>
      </c>
      <c r="J31" s="9">
        <f t="shared" si="4"/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2"/>
        <v>120000</v>
      </c>
    </row>
    <row r="32" spans="1:16" ht="30" x14ac:dyDescent="0.25">
      <c r="A32" s="11" t="s">
        <v>51</v>
      </c>
      <c r="B32" s="11" t="s">
        <v>53</v>
      </c>
      <c r="C32" s="12" t="s">
        <v>52</v>
      </c>
      <c r="D32" s="13" t="s">
        <v>54</v>
      </c>
      <c r="E32" s="14">
        <f t="shared" si="5"/>
        <v>0</v>
      </c>
      <c r="F32" s="15">
        <v>0</v>
      </c>
      <c r="G32" s="15">
        <v>0</v>
      </c>
      <c r="H32" s="15">
        <v>0</v>
      </c>
      <c r="I32" s="15">
        <v>0</v>
      </c>
      <c r="J32" s="9">
        <f t="shared" si="4"/>
        <v>63172</v>
      </c>
      <c r="K32" s="15">
        <f>10302+52870</f>
        <v>63172</v>
      </c>
      <c r="L32" s="15">
        <v>0</v>
      </c>
      <c r="M32" s="15">
        <v>0</v>
      </c>
      <c r="N32" s="15">
        <v>0</v>
      </c>
      <c r="O32" s="15">
        <f>10302+52870</f>
        <v>63172</v>
      </c>
      <c r="P32" s="14">
        <f t="shared" si="2"/>
        <v>63172</v>
      </c>
    </row>
    <row r="33" spans="1:16" ht="30" x14ac:dyDescent="0.25">
      <c r="A33" s="32" t="s">
        <v>55</v>
      </c>
      <c r="B33" s="32" t="s">
        <v>56</v>
      </c>
      <c r="C33" s="33" t="s">
        <v>52</v>
      </c>
      <c r="D33" s="34" t="s">
        <v>57</v>
      </c>
      <c r="E33" s="14">
        <f t="shared" si="5"/>
        <v>0</v>
      </c>
      <c r="F33" s="15">
        <v>0</v>
      </c>
      <c r="G33" s="15">
        <v>0</v>
      </c>
      <c r="H33" s="15">
        <v>0</v>
      </c>
      <c r="I33" s="15">
        <v>0</v>
      </c>
      <c r="J33" s="9">
        <f t="shared" si="4"/>
        <v>148344</v>
      </c>
      <c r="K33" s="15">
        <f>18544+129800</f>
        <v>148344</v>
      </c>
      <c r="L33" s="15">
        <v>0</v>
      </c>
      <c r="M33" s="15">
        <v>0</v>
      </c>
      <c r="N33" s="15">
        <v>0</v>
      </c>
      <c r="O33" s="15">
        <f>18544+129800</f>
        <v>148344</v>
      </c>
      <c r="P33" s="14">
        <f t="shared" si="2"/>
        <v>148344</v>
      </c>
    </row>
    <row r="34" spans="1:16" ht="30" x14ac:dyDescent="0.25">
      <c r="A34" s="48" t="s">
        <v>119</v>
      </c>
      <c r="B34" s="46" t="s">
        <v>120</v>
      </c>
      <c r="C34" s="46" t="s">
        <v>121</v>
      </c>
      <c r="D34" s="47" t="s">
        <v>122</v>
      </c>
      <c r="E34" s="14"/>
      <c r="F34" s="15"/>
      <c r="G34" s="15"/>
      <c r="H34" s="15"/>
      <c r="I34" s="15"/>
      <c r="J34" s="9">
        <f t="shared" si="4"/>
        <v>7000</v>
      </c>
      <c r="K34" s="15">
        <v>7000</v>
      </c>
      <c r="L34" s="15"/>
      <c r="M34" s="15"/>
      <c r="N34" s="15"/>
      <c r="O34" s="15">
        <v>7000</v>
      </c>
      <c r="P34" s="14">
        <f t="shared" si="2"/>
        <v>7000</v>
      </c>
    </row>
    <row r="35" spans="1:16" ht="30" x14ac:dyDescent="0.25">
      <c r="A35" s="5" t="s">
        <v>58</v>
      </c>
      <c r="B35" s="6"/>
      <c r="C35" s="7"/>
      <c r="D35" s="8" t="s">
        <v>59</v>
      </c>
      <c r="E35" s="14">
        <f t="shared" si="5"/>
        <v>1422927</v>
      </c>
      <c r="F35" s="10">
        <f>F36</f>
        <v>1422927</v>
      </c>
      <c r="G35" s="10">
        <f t="shared" ref="G35:I35" si="6">G36</f>
        <v>0</v>
      </c>
      <c r="H35" s="10">
        <f t="shared" si="6"/>
        <v>983701</v>
      </c>
      <c r="I35" s="10">
        <f t="shared" si="6"/>
        <v>0</v>
      </c>
      <c r="J35" s="9">
        <f t="shared" si="4"/>
        <v>630557</v>
      </c>
      <c r="K35" s="10">
        <f>K36</f>
        <v>630557</v>
      </c>
      <c r="L35" s="10">
        <f t="shared" ref="L35:O35" si="7">L36</f>
        <v>0</v>
      </c>
      <c r="M35" s="10">
        <f t="shared" si="7"/>
        <v>0</v>
      </c>
      <c r="N35" s="10">
        <f t="shared" si="7"/>
        <v>0</v>
      </c>
      <c r="O35" s="10">
        <f t="shared" si="7"/>
        <v>630557</v>
      </c>
      <c r="P35" s="9">
        <f t="shared" si="2"/>
        <v>2053484</v>
      </c>
    </row>
    <row r="36" spans="1:16" ht="30" x14ac:dyDescent="0.25">
      <c r="A36" s="5" t="s">
        <v>60</v>
      </c>
      <c r="B36" s="6"/>
      <c r="C36" s="7"/>
      <c r="D36" s="8" t="s">
        <v>59</v>
      </c>
      <c r="E36" s="14">
        <f t="shared" si="5"/>
        <v>1422927</v>
      </c>
      <c r="F36" s="10">
        <f>F37+F39+F38+F41+F42+F44+F45+F43</f>
        <v>1422927</v>
      </c>
      <c r="G36" s="10">
        <f t="shared" ref="G36:I36" si="8">G37+G39+G38+G41+G42+G44+G45+G43</f>
        <v>0</v>
      </c>
      <c r="H36" s="10">
        <f t="shared" si="8"/>
        <v>983701</v>
      </c>
      <c r="I36" s="10">
        <f t="shared" si="8"/>
        <v>0</v>
      </c>
      <c r="J36" s="9">
        <f t="shared" si="4"/>
        <v>630557</v>
      </c>
      <c r="K36" s="10">
        <f>K37+K39+K38+K41+K42+K44+K45</f>
        <v>630557</v>
      </c>
      <c r="L36" s="10">
        <f t="shared" ref="L36:O36" si="9">L37+L39+L38+L41+L42+L44+L45</f>
        <v>0</v>
      </c>
      <c r="M36" s="10">
        <f t="shared" si="9"/>
        <v>0</v>
      </c>
      <c r="N36" s="10">
        <f t="shared" si="9"/>
        <v>0</v>
      </c>
      <c r="O36" s="10">
        <f t="shared" si="9"/>
        <v>630557</v>
      </c>
      <c r="P36" s="9">
        <f t="shared" si="2"/>
        <v>2053484</v>
      </c>
    </row>
    <row r="37" spans="1:16" x14ac:dyDescent="0.25">
      <c r="A37" s="11" t="s">
        <v>61</v>
      </c>
      <c r="B37" s="11" t="s">
        <v>63</v>
      </c>
      <c r="C37" s="12" t="s">
        <v>62</v>
      </c>
      <c r="D37" s="13" t="s">
        <v>64</v>
      </c>
      <c r="E37" s="14">
        <f t="shared" si="5"/>
        <v>253170</v>
      </c>
      <c r="F37" s="15">
        <f>203720+49450</f>
        <v>253170</v>
      </c>
      <c r="G37" s="15">
        <v>0</v>
      </c>
      <c r="H37" s="15">
        <v>203720</v>
      </c>
      <c r="I37" s="15">
        <v>0</v>
      </c>
      <c r="J37" s="9">
        <f t="shared" si="4"/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4">
        <f t="shared" si="2"/>
        <v>253170</v>
      </c>
    </row>
    <row r="38" spans="1:16" ht="30" x14ac:dyDescent="0.25">
      <c r="A38" s="11" t="s">
        <v>65</v>
      </c>
      <c r="B38" s="11" t="s">
        <v>67</v>
      </c>
      <c r="C38" s="12" t="s">
        <v>66</v>
      </c>
      <c r="D38" s="13" t="s">
        <v>68</v>
      </c>
      <c r="E38" s="14">
        <f t="shared" si="5"/>
        <v>817731</v>
      </c>
      <c r="F38" s="15">
        <v>817731</v>
      </c>
      <c r="G38" s="15">
        <v>0</v>
      </c>
      <c r="H38" s="15">
        <v>747800</v>
      </c>
      <c r="I38" s="15">
        <v>0</v>
      </c>
      <c r="J38" s="9">
        <f t="shared" si="4"/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4">
        <f t="shared" si="2"/>
        <v>817731</v>
      </c>
    </row>
    <row r="39" spans="1:16" ht="150" x14ac:dyDescent="0.25">
      <c r="A39" s="22" t="s">
        <v>103</v>
      </c>
      <c r="B39" s="22">
        <v>1060</v>
      </c>
      <c r="C39" s="23"/>
      <c r="D39" s="13" t="s">
        <v>104</v>
      </c>
      <c r="E39" s="24">
        <f t="shared" si="5"/>
        <v>282765</v>
      </c>
      <c r="F39" s="25">
        <f>F40</f>
        <v>282765</v>
      </c>
      <c r="G39" s="25">
        <f t="shared" ref="G39:I39" si="10">G40</f>
        <v>0</v>
      </c>
      <c r="H39" s="25">
        <f t="shared" si="10"/>
        <v>0</v>
      </c>
      <c r="I39" s="25">
        <f t="shared" si="10"/>
        <v>0</v>
      </c>
      <c r="J39" s="9">
        <f t="shared" si="4"/>
        <v>0</v>
      </c>
      <c r="K39" s="25"/>
      <c r="L39" s="25"/>
      <c r="M39" s="25"/>
      <c r="N39" s="25"/>
      <c r="O39" s="25"/>
      <c r="P39" s="24">
        <f t="shared" si="2"/>
        <v>282765</v>
      </c>
    </row>
    <row r="40" spans="1:16" ht="30" x14ac:dyDescent="0.25">
      <c r="A40" s="11" t="s">
        <v>101</v>
      </c>
      <c r="B40" s="11" t="s">
        <v>102</v>
      </c>
      <c r="C40" s="12" t="s">
        <v>66</v>
      </c>
      <c r="D40" s="13" t="s">
        <v>68</v>
      </c>
      <c r="E40" s="14">
        <f t="shared" si="5"/>
        <v>282765</v>
      </c>
      <c r="F40" s="15">
        <v>282765</v>
      </c>
      <c r="G40" s="15">
        <v>0</v>
      </c>
      <c r="H40" s="15">
        <v>0</v>
      </c>
      <c r="I40" s="15">
        <v>0</v>
      </c>
      <c r="J40" s="9">
        <f t="shared" si="4"/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4">
        <f t="shared" si="2"/>
        <v>282765</v>
      </c>
    </row>
    <row r="41" spans="1:16" ht="45" x14ac:dyDescent="0.25">
      <c r="A41" s="11" t="s">
        <v>69</v>
      </c>
      <c r="B41" s="11" t="s">
        <v>71</v>
      </c>
      <c r="C41" s="12" t="s">
        <v>70</v>
      </c>
      <c r="D41" s="13" t="s">
        <v>72</v>
      </c>
      <c r="E41" s="14">
        <f t="shared" si="5"/>
        <v>11417</v>
      </c>
      <c r="F41" s="15">
        <v>11417</v>
      </c>
      <c r="G41" s="15">
        <v>0</v>
      </c>
      <c r="H41" s="15">
        <v>11417</v>
      </c>
      <c r="I41" s="15">
        <v>0</v>
      </c>
      <c r="J41" s="9">
        <f t="shared" si="4"/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4">
        <f t="shared" si="2"/>
        <v>11417</v>
      </c>
    </row>
    <row r="42" spans="1:16" ht="30" x14ac:dyDescent="0.25">
      <c r="A42" s="11" t="s">
        <v>73</v>
      </c>
      <c r="B42" s="11" t="s">
        <v>75</v>
      </c>
      <c r="C42" s="12" t="s">
        <v>74</v>
      </c>
      <c r="D42" s="13" t="s">
        <v>76</v>
      </c>
      <c r="E42" s="14">
        <f t="shared" si="5"/>
        <v>28268</v>
      </c>
      <c r="F42" s="15">
        <f>3268+25000</f>
        <v>28268</v>
      </c>
      <c r="G42" s="15">
        <v>0</v>
      </c>
      <c r="H42" s="15">
        <v>3268</v>
      </c>
      <c r="I42" s="15">
        <v>0</v>
      </c>
      <c r="J42" s="9">
        <f t="shared" si="4"/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4">
        <f t="shared" si="2"/>
        <v>28268</v>
      </c>
    </row>
    <row r="43" spans="1:16" x14ac:dyDescent="0.25">
      <c r="A43" s="51" t="s">
        <v>125</v>
      </c>
      <c r="B43" s="51" t="s">
        <v>126</v>
      </c>
      <c r="C43" s="52" t="s">
        <v>74</v>
      </c>
      <c r="D43" s="53" t="s">
        <v>127</v>
      </c>
      <c r="E43" s="14">
        <f t="shared" si="5"/>
        <v>12080</v>
      </c>
      <c r="F43" s="15">
        <v>12080</v>
      </c>
      <c r="G43" s="15"/>
      <c r="H43" s="15"/>
      <c r="I43" s="15"/>
      <c r="J43" s="9">
        <f t="shared" si="4"/>
        <v>0</v>
      </c>
      <c r="K43" s="15"/>
      <c r="L43" s="15"/>
      <c r="M43" s="15"/>
      <c r="N43" s="15"/>
      <c r="O43" s="15"/>
      <c r="P43" s="14">
        <f t="shared" si="2"/>
        <v>12080</v>
      </c>
    </row>
    <row r="44" spans="1:16" ht="45" x14ac:dyDescent="0.25">
      <c r="A44" s="11" t="s">
        <v>77</v>
      </c>
      <c r="B44" s="11" t="s">
        <v>79</v>
      </c>
      <c r="C44" s="12" t="s">
        <v>78</v>
      </c>
      <c r="D44" s="13" t="s">
        <v>80</v>
      </c>
      <c r="E44" s="14">
        <f t="shared" si="5"/>
        <v>17496</v>
      </c>
      <c r="F44" s="15">
        <v>17496</v>
      </c>
      <c r="G44" s="15">
        <v>0</v>
      </c>
      <c r="H44" s="15">
        <v>17496</v>
      </c>
      <c r="I44" s="15">
        <v>0</v>
      </c>
      <c r="J44" s="9">
        <f t="shared" si="4"/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4">
        <f t="shared" si="2"/>
        <v>17496</v>
      </c>
    </row>
    <row r="45" spans="1:16" x14ac:dyDescent="0.25">
      <c r="A45" s="11" t="s">
        <v>81</v>
      </c>
      <c r="B45" s="11" t="s">
        <v>82</v>
      </c>
      <c r="C45" s="12" t="s">
        <v>52</v>
      </c>
      <c r="D45" s="13" t="s">
        <v>83</v>
      </c>
      <c r="E45" s="14">
        <f t="shared" si="5"/>
        <v>0</v>
      </c>
      <c r="F45" s="15">
        <v>0</v>
      </c>
      <c r="G45" s="15">
        <v>0</v>
      </c>
      <c r="H45" s="15">
        <v>0</v>
      </c>
      <c r="I45" s="15">
        <v>0</v>
      </c>
      <c r="J45" s="9">
        <f t="shared" si="4"/>
        <v>630557</v>
      </c>
      <c r="K45" s="15">
        <f>630557+307650+290045+294425+612666-1504786</f>
        <v>630557</v>
      </c>
      <c r="L45" s="15">
        <v>0</v>
      </c>
      <c r="M45" s="15">
        <v>0</v>
      </c>
      <c r="N45" s="15">
        <v>0</v>
      </c>
      <c r="O45" s="15">
        <f>630557+307650+290045+294425+612666-1504786</f>
        <v>630557</v>
      </c>
      <c r="P45" s="14">
        <f t="shared" si="2"/>
        <v>630557</v>
      </c>
    </row>
    <row r="46" spans="1:16" x14ac:dyDescent="0.25">
      <c r="A46" s="11"/>
      <c r="B46" s="11"/>
      <c r="C46" s="12"/>
      <c r="D46" s="13" t="s">
        <v>105</v>
      </c>
      <c r="E46" s="14"/>
      <c r="F46" s="15"/>
      <c r="G46" s="15"/>
      <c r="H46" s="15"/>
      <c r="I46" s="15"/>
      <c r="J46" s="9"/>
      <c r="K46" s="15"/>
      <c r="L46" s="15"/>
      <c r="M46" s="15"/>
      <c r="N46" s="15"/>
      <c r="O46" s="15"/>
      <c r="P46" s="14"/>
    </row>
    <row r="47" spans="1:16" ht="48.75" customHeight="1" x14ac:dyDescent="0.25">
      <c r="A47" s="11"/>
      <c r="B47" s="11"/>
      <c r="C47" s="12"/>
      <c r="D47" s="13" t="s">
        <v>106</v>
      </c>
      <c r="E47" s="14"/>
      <c r="F47" s="15"/>
      <c r="G47" s="15"/>
      <c r="H47" s="15"/>
      <c r="I47" s="15"/>
      <c r="J47" s="9">
        <f t="shared" si="4"/>
        <v>630557</v>
      </c>
      <c r="K47" s="15">
        <f>2135343-1504786</f>
        <v>630557</v>
      </c>
      <c r="L47" s="15"/>
      <c r="M47" s="15"/>
      <c r="N47" s="15"/>
      <c r="O47" s="15">
        <f>2135343-1504786</f>
        <v>630557</v>
      </c>
      <c r="P47" s="14">
        <f t="shared" si="2"/>
        <v>630557</v>
      </c>
    </row>
    <row r="48" spans="1:16" ht="30" x14ac:dyDescent="0.25">
      <c r="A48" s="5" t="s">
        <v>84</v>
      </c>
      <c r="B48" s="6"/>
      <c r="C48" s="7"/>
      <c r="D48" s="8" t="s">
        <v>85</v>
      </c>
      <c r="E48" s="14">
        <f t="shared" si="5"/>
        <v>2500</v>
      </c>
      <c r="F48" s="10">
        <f>F49</f>
        <v>2500</v>
      </c>
      <c r="G48" s="10">
        <f t="shared" ref="G48:I48" si="11">G49</f>
        <v>0</v>
      </c>
      <c r="H48" s="10">
        <f t="shared" si="11"/>
        <v>0</v>
      </c>
      <c r="I48" s="10">
        <f t="shared" si="11"/>
        <v>0</v>
      </c>
      <c r="J48" s="9">
        <f t="shared" si="4"/>
        <v>99513</v>
      </c>
      <c r="K48" s="10">
        <f>K49</f>
        <v>99513</v>
      </c>
      <c r="L48" s="10">
        <f t="shared" ref="L48:O48" si="12">L49</f>
        <v>0</v>
      </c>
      <c r="M48" s="10">
        <f t="shared" si="12"/>
        <v>0</v>
      </c>
      <c r="N48" s="10">
        <f t="shared" si="12"/>
        <v>0</v>
      </c>
      <c r="O48" s="10">
        <f t="shared" si="12"/>
        <v>99513</v>
      </c>
      <c r="P48" s="9">
        <f t="shared" si="2"/>
        <v>102013</v>
      </c>
    </row>
    <row r="49" spans="1:17" x14ac:dyDescent="0.25">
      <c r="A49" s="5" t="s">
        <v>86</v>
      </c>
      <c r="B49" s="6"/>
      <c r="C49" s="7"/>
      <c r="D49" s="8" t="s">
        <v>87</v>
      </c>
      <c r="E49" s="14">
        <f t="shared" si="5"/>
        <v>2500</v>
      </c>
      <c r="F49" s="10">
        <f>F50+F51</f>
        <v>2500</v>
      </c>
      <c r="G49" s="10">
        <f t="shared" ref="G49:I49" si="13">G50+G51</f>
        <v>0</v>
      </c>
      <c r="H49" s="10">
        <f t="shared" si="13"/>
        <v>0</v>
      </c>
      <c r="I49" s="10">
        <f t="shared" si="13"/>
        <v>0</v>
      </c>
      <c r="J49" s="9">
        <f t="shared" si="4"/>
        <v>99513</v>
      </c>
      <c r="K49" s="10">
        <f>K50+K51</f>
        <v>99513</v>
      </c>
      <c r="L49" s="10">
        <f t="shared" ref="L49:O49" si="14">L50+L51</f>
        <v>0</v>
      </c>
      <c r="M49" s="10">
        <f t="shared" si="14"/>
        <v>0</v>
      </c>
      <c r="N49" s="10">
        <f t="shared" si="14"/>
        <v>0</v>
      </c>
      <c r="O49" s="10">
        <f t="shared" si="14"/>
        <v>99513</v>
      </c>
      <c r="P49" s="9">
        <f t="shared" si="2"/>
        <v>102013</v>
      </c>
    </row>
    <row r="50" spans="1:17" ht="45" x14ac:dyDescent="0.25">
      <c r="A50" s="11" t="s">
        <v>88</v>
      </c>
      <c r="B50" s="11" t="s">
        <v>90</v>
      </c>
      <c r="C50" s="12" t="s">
        <v>89</v>
      </c>
      <c r="D50" s="13" t="s">
        <v>91</v>
      </c>
      <c r="E50" s="14">
        <f t="shared" si="5"/>
        <v>2500</v>
      </c>
      <c r="F50" s="15">
        <v>2500</v>
      </c>
      <c r="G50" s="15">
        <v>0</v>
      </c>
      <c r="H50" s="15">
        <v>0</v>
      </c>
      <c r="I50" s="15">
        <v>0</v>
      </c>
      <c r="J50" s="9">
        <f t="shared" si="4"/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4">
        <f t="shared" si="2"/>
        <v>2500</v>
      </c>
    </row>
    <row r="51" spans="1:17" ht="30" x14ac:dyDescent="0.25">
      <c r="A51" s="11" t="s">
        <v>92</v>
      </c>
      <c r="B51" s="11" t="s">
        <v>93</v>
      </c>
      <c r="C51" s="12" t="s">
        <v>52</v>
      </c>
      <c r="D51" s="13" t="s">
        <v>94</v>
      </c>
      <c r="E51" s="14">
        <f t="shared" si="5"/>
        <v>0</v>
      </c>
      <c r="F51" s="15">
        <v>0</v>
      </c>
      <c r="G51" s="15">
        <v>0</v>
      </c>
      <c r="H51" s="15">
        <v>0</v>
      </c>
      <c r="I51" s="15">
        <v>0</v>
      </c>
      <c r="J51" s="9">
        <f t="shared" si="4"/>
        <v>99513</v>
      </c>
      <c r="K51" s="15">
        <f>275946-10800+99513-265146</f>
        <v>99513</v>
      </c>
      <c r="L51" s="15">
        <v>0</v>
      </c>
      <c r="M51" s="15">
        <v>0</v>
      </c>
      <c r="N51" s="15">
        <v>0</v>
      </c>
      <c r="O51" s="15">
        <f>275946-10800+99513-265146</f>
        <v>99513</v>
      </c>
      <c r="P51" s="14">
        <f t="shared" si="2"/>
        <v>99513</v>
      </c>
    </row>
    <row r="52" spans="1:17" x14ac:dyDescent="0.25">
      <c r="A52" s="16" t="s">
        <v>95</v>
      </c>
      <c r="B52" s="17" t="s">
        <v>95</v>
      </c>
      <c r="C52" s="18" t="s">
        <v>95</v>
      </c>
      <c r="D52" s="19" t="s">
        <v>96</v>
      </c>
      <c r="E52" s="14">
        <f t="shared" si="5"/>
        <v>4545465.7200000007</v>
      </c>
      <c r="F52" s="9">
        <f>F48+F35+F14</f>
        <v>4545465.7200000007</v>
      </c>
      <c r="G52" s="9">
        <f>G48+G35+G14</f>
        <v>203752</v>
      </c>
      <c r="H52" s="9">
        <f>H48+H35+H14</f>
        <v>1123129</v>
      </c>
      <c r="I52" s="9">
        <f>I48+I35+I14</f>
        <v>0</v>
      </c>
      <c r="J52" s="9">
        <f>L52+O52</f>
        <v>3360709</v>
      </c>
      <c r="K52" s="9">
        <f>K48+K35+K14</f>
        <v>3360709</v>
      </c>
      <c r="L52" s="9">
        <f>L48+L35+L14</f>
        <v>0</v>
      </c>
      <c r="M52" s="9">
        <f>M48+M35+M14</f>
        <v>0</v>
      </c>
      <c r="N52" s="9">
        <f>N48+N35+N14</f>
        <v>0</v>
      </c>
      <c r="O52" s="9">
        <f>O48+O35+O14</f>
        <v>3360709</v>
      </c>
      <c r="P52" s="9">
        <f t="shared" si="2"/>
        <v>7906174.7200000007</v>
      </c>
    </row>
    <row r="54" spans="1:17" ht="47.25" x14ac:dyDescent="0.25">
      <c r="A54" s="26"/>
      <c r="B54" s="26"/>
      <c r="C54" s="26"/>
      <c r="D54" s="27" t="s">
        <v>107</v>
      </c>
      <c r="E54" s="28">
        <f>F54+I54</f>
        <v>438265</v>
      </c>
      <c r="F54" s="28">
        <f>F39+F47+F25</f>
        <v>438265</v>
      </c>
      <c r="G54" s="28">
        <f>G39+G47+G25</f>
        <v>0</v>
      </c>
      <c r="H54" s="28">
        <f>H39+H47+H25</f>
        <v>0</v>
      </c>
      <c r="I54" s="28">
        <f>I39+I47+I25</f>
        <v>0</v>
      </c>
      <c r="J54" s="28">
        <f>L54+O54</f>
        <v>630557</v>
      </c>
      <c r="K54" s="28">
        <f>K39+K47</f>
        <v>630557</v>
      </c>
      <c r="L54" s="28">
        <f t="shared" ref="L54:O54" si="15">L39+L47</f>
        <v>0</v>
      </c>
      <c r="M54" s="28">
        <f t="shared" si="15"/>
        <v>0</v>
      </c>
      <c r="N54" s="28">
        <f t="shared" si="15"/>
        <v>0</v>
      </c>
      <c r="O54" s="28">
        <f t="shared" si="15"/>
        <v>630557</v>
      </c>
      <c r="P54" s="29">
        <f>E54+J54</f>
        <v>1068822</v>
      </c>
    </row>
    <row r="55" spans="1:17" ht="15.75" x14ac:dyDescent="0.25">
      <c r="A55" s="26"/>
      <c r="B55" s="26"/>
      <c r="C55" s="26"/>
      <c r="D55" s="27" t="s">
        <v>108</v>
      </c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30"/>
    </row>
    <row r="56" spans="1:17" ht="75.75" customHeight="1" x14ac:dyDescent="0.25">
      <c r="A56" s="26"/>
      <c r="B56" s="26"/>
      <c r="C56" s="26"/>
      <c r="D56" s="27" t="s">
        <v>109</v>
      </c>
      <c r="E56" s="28">
        <f>F56+I56</f>
        <v>282765</v>
      </c>
      <c r="F56" s="31">
        <f>F39+F47</f>
        <v>282765</v>
      </c>
      <c r="G56" s="31">
        <f t="shared" ref="G56:I56" si="16">G39+G47</f>
        <v>0</v>
      </c>
      <c r="H56" s="31">
        <f t="shared" si="16"/>
        <v>0</v>
      </c>
      <c r="I56" s="31">
        <f t="shared" si="16"/>
        <v>0</v>
      </c>
      <c r="J56" s="28">
        <f>L56+O56</f>
        <v>630557</v>
      </c>
      <c r="K56" s="31">
        <f>K39+K47</f>
        <v>630557</v>
      </c>
      <c r="L56" s="31">
        <f t="shared" ref="L56:O56" si="17">L39+L47</f>
        <v>0</v>
      </c>
      <c r="M56" s="31">
        <f t="shared" si="17"/>
        <v>0</v>
      </c>
      <c r="N56" s="31">
        <f t="shared" si="17"/>
        <v>0</v>
      </c>
      <c r="O56" s="31">
        <f t="shared" si="17"/>
        <v>630557</v>
      </c>
      <c r="P56" s="29">
        <f>E56+J56</f>
        <v>913322</v>
      </c>
    </row>
    <row r="59" spans="1:17" ht="18.75" x14ac:dyDescent="0.3">
      <c r="D59" s="40" t="s">
        <v>113</v>
      </c>
      <c r="E59" s="40"/>
      <c r="F59" s="40"/>
      <c r="G59" s="40"/>
      <c r="H59" s="41"/>
      <c r="I59" s="42"/>
      <c r="J59" s="42"/>
      <c r="K59" s="42"/>
      <c r="L59" s="43"/>
      <c r="M59" s="58" t="s">
        <v>114</v>
      </c>
      <c r="N59" s="58"/>
      <c r="O59" s="58"/>
      <c r="P59" s="58"/>
      <c r="Q59" s="58"/>
    </row>
    <row r="61" spans="1:17" x14ac:dyDescent="0.25">
      <c r="E61" s="49">
        <f>E48+E35+E14</f>
        <v>4545465.7200000007</v>
      </c>
    </row>
  </sheetData>
  <mergeCells count="23">
    <mergeCell ref="J9:O9"/>
    <mergeCell ref="J10:J12"/>
    <mergeCell ref="K10:K12"/>
    <mergeCell ref="L10:L12"/>
    <mergeCell ref="M10:N10"/>
    <mergeCell ref="M11:M12"/>
    <mergeCell ref="N11:N12"/>
    <mergeCell ref="M59:Q59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</mergeCells>
  <pageMargins left="0.19685039370078741" right="0.19685039370078741" top="0.39370078740157483" bottom="0.19685039370078741" header="0" footer="0"/>
  <pageSetup paperSize="9" scale="57" fitToHeight="500" orientation="landscape" verticalDpi="0" r:id="rId1"/>
  <headerFooter differentFirst="1">
    <oddHeader xml:space="preserve">&amp;RПродовження додатка 3
до рішення міської ради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2021-03-10T16:37:50Z</cp:lastPrinted>
  <dcterms:created xsi:type="dcterms:W3CDTF">2021-02-15T17:47:07Z</dcterms:created>
  <dcterms:modified xsi:type="dcterms:W3CDTF">2021-03-11T09:28:14Z</dcterms:modified>
</cp:coreProperties>
</file>