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2)" sheetId="1" r:id="rId1"/>
    <sheet name="Лист1" sheetId="2" r:id="rId2"/>
  </sheets>
  <definedNames>
    <definedName name="_xlnm.Print_Titles" localSheetId="1">'Лист1'!$6:$7</definedName>
    <definedName name="_xlnm.Print_Titles" localSheetId="0">'Лист1 (2)'!$7:$8</definedName>
    <definedName name="_xlnm.Print_Area" localSheetId="1">'Лист1'!$A$1:$I$36</definedName>
    <definedName name="_xlnm.Print_Area" localSheetId="0">'Лист1 (2)'!$A$1:$K$87</definedName>
  </definedNames>
  <calcPr fullCalcOnLoad="1"/>
</workbook>
</file>

<file path=xl/sharedStrings.xml><?xml version="1.0" encoding="utf-8"?>
<sst xmlns="http://schemas.openxmlformats.org/spreadsheetml/2006/main" count="317" uniqueCount="244">
  <si>
    <t>Загальний фонд</t>
  </si>
  <si>
    <t>Спеціальний фонд</t>
  </si>
  <si>
    <t>тис. грн.</t>
  </si>
  <si>
    <t xml:space="preserve"> </t>
  </si>
  <si>
    <t>250404</t>
  </si>
  <si>
    <t>Інші видатки на соціальний захист населення</t>
  </si>
  <si>
    <t>090412</t>
  </si>
  <si>
    <t>091209</t>
  </si>
  <si>
    <t>Код тимчасової класифікації видатків та кредитування місцевих бюджетів</t>
  </si>
  <si>
    <t>130115</t>
  </si>
  <si>
    <t xml:space="preserve">Центри "Спорт для всіх" та заходи з фізичної культури </t>
  </si>
  <si>
    <t>Фінансова підтримка громадських організацій інвалідів і ветеранів</t>
  </si>
  <si>
    <t xml:space="preserve">                        №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</si>
  <si>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</si>
  <si>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</si>
  <si>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</si>
  <si>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</si>
  <si>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</si>
  <si>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0133</t>
  </si>
  <si>
    <t>0810</t>
  </si>
  <si>
    <t>1030</t>
  </si>
  <si>
    <t>Баштанська міська рада</t>
  </si>
  <si>
    <t>Комплексна програма соціального захисту населення "Турбота" на період до 2015 року: реалізація заходів передбачених програмою</t>
  </si>
  <si>
    <t>Соціальні програми і заходи державних органів у справах молоді</t>
  </si>
  <si>
    <t>Соціальна комплексна програма підтримки сім"ї та дітей, забезпечення рівних прав та можливостей жінок і чоловіків на території Баштанської міської ради на 2013-2015 роки</t>
  </si>
  <si>
    <t>091103</t>
  </si>
  <si>
    <t>100101</t>
  </si>
  <si>
    <t>0610</t>
  </si>
  <si>
    <t>Житлово-експлуатаційне господарство</t>
  </si>
  <si>
    <t>Програма забезпечення населення міста Баштанка якісною питною водою на період 2005-2020р.</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</si>
  <si>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t>
  </si>
  <si>
    <t>100203</t>
  </si>
  <si>
    <t>0620</t>
  </si>
  <si>
    <t>Благоустрій міст,сіл,селищ</t>
  </si>
  <si>
    <t>Програма поводження з твердими побутовими відходами на території ради на період до 2020 року</t>
  </si>
  <si>
    <t xml:space="preserve">Програма розвитку та збереження зелених зон м.Баштанкана  на 2011-2015 роки: </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</si>
  <si>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Міська програма соціально-економічного розвитку міста Баштанка та сіл Баштанської міської ради на 2010-2015 роки</t>
  </si>
  <si>
    <t>110502</t>
  </si>
  <si>
    <t>0829</t>
  </si>
  <si>
    <t>Інші культурно-освітні заклади та заходи</t>
  </si>
  <si>
    <t>Міська програма розвитку культури по Баштанській міській раді на 2012-2015р.:реалізація заходів передбачених програмою</t>
  </si>
  <si>
    <t xml:space="preserve">Програма розвитку фізичної культури і спорту у Баштанському районі на 2012 рік:(термін дії подовжено до прийняття нової) </t>
  </si>
  <si>
    <t>Міська комплексна програма "Здоров"я нації"2002-2011роки(термін дії подовжено до прийняття нової)</t>
  </si>
  <si>
    <t>150101</t>
  </si>
  <si>
    <t>0490</t>
  </si>
  <si>
    <t>Капітальні вкладення</t>
  </si>
  <si>
    <t>Міська програма соціально-економічного розвитку міста Баштанка та сіл Баштанської міської ради на 2010-2015 роки</t>
  </si>
  <si>
    <t xml:space="preserve">Інші видатки </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</si>
  <si>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2012-20156р.р.</t>
  </si>
  <si>
    <t>Програма запобігання і протидії корупції на території Баштанської міської ради на 2013-2015р.р.</t>
  </si>
  <si>
    <t>Головний бухгалтер</t>
  </si>
  <si>
    <t>В.М.Солонар</t>
  </si>
  <si>
    <t>до рішення міської ради</t>
  </si>
  <si>
    <t>Всього місцеві(регіональні) програми</t>
  </si>
  <si>
    <t>Додаток  №6</t>
  </si>
  <si>
    <t>Міська програма розвитку місцевого самоврядування у Баштанській міській раді на 2013-2315р.рю:реалізація заходів передбачених програмою</t>
  </si>
  <si>
    <t>240604</t>
  </si>
  <si>
    <t>0540</t>
  </si>
  <si>
    <t>Інша діяльність у сфері охорони навколишнього природного середовища</t>
  </si>
  <si>
    <t>Програма реформування житлово-комунального господарства міста Баштанка та сіл Баштанської міської ради на 2011-2014р.(термін дії подовжено до прийняття нової)та Програма з охорони довкілля та раціональне природокористування на території ради на 2011-2015 роки</t>
  </si>
  <si>
    <t>070101</t>
  </si>
  <si>
    <t>0910</t>
  </si>
  <si>
    <t>Дошкільні заклади освіти</t>
  </si>
  <si>
    <t>Програма соціально-економічного розвитку міста Баштанка та сіл Баштанської міської ради на 2010-2015 роки</t>
  </si>
  <si>
    <t>100102</t>
  </si>
  <si>
    <t>Капітальний ремонт житлового фонду місцевих органів влади</t>
  </si>
  <si>
    <t>170703</t>
  </si>
  <si>
    <t>0456</t>
  </si>
  <si>
    <t>Видатки на проведення робіт, пов`язаних із будівництвом, реконструкцією, ремонтом та утриманням автомобільних доріг</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</si>
  <si>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</si>
  <si>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</si>
  <si>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250380</t>
  </si>
  <si>
    <t>0180</t>
  </si>
  <si>
    <t>Інші субвенції</t>
  </si>
  <si>
    <t>Перелік місцевих (регіональних) програм, які фінансуватимуться за рахунок коштів  міського бюджету Баштанської міської ради у 2015 році</t>
  </si>
  <si>
    <t>0990</t>
  </si>
  <si>
    <t>0100000</t>
  </si>
  <si>
    <t>0110000</t>
  </si>
  <si>
    <t>0116060</t>
  </si>
  <si>
    <t>6060</t>
  </si>
  <si>
    <t>Благоустрій міст, сіл, селищ</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</si>
  <si>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</si>
  <si>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1090</t>
  </si>
  <si>
    <t>Інші видатки на соціальний захист ветеранів війни та праці</t>
  </si>
  <si>
    <t>1000000</t>
  </si>
  <si>
    <t>Відділ освіти, молоді та спорту виконавчого комітету Баштанської міської ради</t>
  </si>
  <si>
    <t>1010000</t>
  </si>
  <si>
    <t>Відділ розвитку культури і туризму виконавчого комітету Баштанської міської ради</t>
  </si>
  <si>
    <t>1060</t>
  </si>
  <si>
    <t>Програма розвитку освіти Баштанської міської ради на 2017 - 2021 роки</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</si>
  <si>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</si>
  <si>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</si>
  <si>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0110150</t>
  </si>
  <si>
    <t>0150</t>
  </si>
  <si>
    <t>0118340</t>
  </si>
  <si>
    <t>Природоохоронні заходи за рахунок цільових фондів</t>
  </si>
  <si>
    <t>Програма реформування та розвитку житлово-комунального господарства міста Баштанка та сіл Баштанської міської ради на 2017-2022роки</t>
  </si>
  <si>
    <t>0116030</t>
  </si>
  <si>
    <t>6030</t>
  </si>
  <si>
    <t>Організація благоустрою населених пунктів</t>
  </si>
  <si>
    <t>Комплексна програма  профілактики злочинності та вдосконалення системи захисту конституційних прав і свобод громадян по Баштанській міській раді  на 2017-2021роки</t>
  </si>
  <si>
    <t>0118230</t>
  </si>
  <si>
    <t>0380</t>
  </si>
  <si>
    <t>Інші заходи громадського порядку та безпеки</t>
  </si>
  <si>
    <t>0114082</t>
  </si>
  <si>
    <t>Інші заходи в галузі культури і мистецтва</t>
  </si>
  <si>
    <t>0116090</t>
  </si>
  <si>
    <t>6090</t>
  </si>
  <si>
    <t>0640</t>
  </si>
  <si>
    <t>Інша діяльність у сфері житлово-комунального господарства</t>
  </si>
  <si>
    <t>0113180</t>
  </si>
  <si>
    <t>0113242</t>
  </si>
  <si>
    <t>Інші заходи у сфері соціального захисту і соціального забезпечення</t>
  </si>
  <si>
    <t>0600000</t>
  </si>
  <si>
    <t>0610000</t>
  </si>
  <si>
    <t>Інші програми та заходи у сфері освіти</t>
  </si>
  <si>
    <t>0615061</t>
  </si>
  <si>
    <t>0113191</t>
  </si>
  <si>
    <t>3191</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</si>
  <si>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</si>
  <si>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діяльності інших закладів у сфері освіти</t>
  </si>
  <si>
    <t>усього</t>
  </si>
  <si>
    <t>у тому числі бюджет розвитку</t>
  </si>
  <si>
    <t xml:space="preserve">Код Функціональної класифікації видатків та кредитування бюджету </t>
  </si>
  <si>
    <t>Усього</t>
  </si>
  <si>
    <t>Рішення міської ради від 06.04.2017 №1</t>
  </si>
  <si>
    <t>рішення міської ради від 06.04.2017 №6</t>
  </si>
  <si>
    <t>рішення міської ради від 27.02.2017 №2</t>
  </si>
  <si>
    <t xml:space="preserve">Усього </t>
  </si>
  <si>
    <t>рішення міської ради від 25.05.2017 №1</t>
  </si>
  <si>
    <t>грн.</t>
  </si>
  <si>
    <t>0116013</t>
  </si>
  <si>
    <t>Забезпечення діяльності водопровідно-каналізаційного господарства</t>
  </si>
  <si>
    <t>Програма підтримки та розвитку первинної медичної допомоги на період 2019-2021 років на території Баштанської об"єднаної територіальної громади</t>
  </si>
  <si>
    <t>рішення міської ради від 26.04.2019 №9</t>
  </si>
  <si>
    <t>Програма підтримки та розвитку вторинної (стаціонарної) медичної допомоги на території Баштанської ОТГ на період 2019-2021 років</t>
  </si>
  <si>
    <t>(код бюджету)</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</si>
  <si>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</si>
  <si>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</si>
  <si>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</si>
  <si>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міської/регіональної програми</t>
  </si>
  <si>
    <t>Дата і номер документа, яким затверджено міську регіональну програму</t>
  </si>
  <si>
    <t>Програма соціально-економічного розвитку Баштанської об’єднаної територіальної громади  на 2020-2022 роки</t>
  </si>
  <si>
    <t>Разом міські (регіональні) програми</t>
  </si>
  <si>
    <t>0117130</t>
  </si>
  <si>
    <t>0421</t>
  </si>
  <si>
    <t xml:space="preserve">Здійснення заходів із землеустрою </t>
  </si>
  <si>
    <t>Рішення міської ради від 23.12.2019 №2</t>
  </si>
  <si>
    <t>рішення міської ради від 25.06.2019 №5</t>
  </si>
  <si>
    <t>Заступник міського голови з питань діяльності виконавчих органів ради</t>
  </si>
  <si>
    <t>Світлана ЄВДОЩЕНКО</t>
  </si>
  <si>
    <t>Додаток  7</t>
  </si>
  <si>
    <t>0110180</t>
  </si>
  <si>
    <t>Інша діяльність у сфері державного управління</t>
  </si>
  <si>
    <t>0112111</t>
  </si>
  <si>
    <t>0726</t>
  </si>
  <si>
    <t>Первинна медична допомога населенню, що центрами первинної медичної (медико-санітарної допомоги)</t>
  </si>
  <si>
    <t>01102010</t>
  </si>
  <si>
    <t>0731</t>
  </si>
  <si>
    <t>Багатопрофільна стаціонарна медична допомога населенню</t>
  </si>
  <si>
    <t>Комплексна програма соціального захисту населення "Турбота" на період до 2021 року (включно)</t>
  </si>
  <si>
    <t>0113033</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</si>
  <si>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</si>
  <si>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</si>
  <si>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</si>
  <si>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0113032</t>
  </si>
  <si>
    <t>Надання пільг окремим категоріям громадян з оплати послуг зв"язку</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</si>
  <si>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</si>
  <si>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</si>
  <si>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r>
      <t xml:space="preserve">Програма охорони навколишнього природного середовища Баштанської об’єднаної територіальної громади на </t>
    </r>
    <r>
      <rPr>
        <b/>
        <sz val="18"/>
        <rFont val="Times New Roman"/>
        <family val="1"/>
      </rPr>
      <t>2021 - 2023 роки</t>
    </r>
  </si>
  <si>
    <t>Програма розвитку культури на території Баштанської міської ради на 2021-2023 роки</t>
  </si>
  <si>
    <r>
      <t xml:space="preserve">Програма    фінансової підтримки КП «Міськводоканал» та здійснення внесків до статутного капіталу на  2021-2025 роки </t>
    </r>
    <r>
      <rPr>
        <b/>
        <sz val="18"/>
        <color indexed="10"/>
        <rFont val="Times New Roman"/>
        <family val="1"/>
      </rPr>
      <t xml:space="preserve"> </t>
    </r>
  </si>
  <si>
    <r>
      <t>Програма розвитку земельних відносин Баштанської об"єднаної територіальної громади на</t>
    </r>
    <r>
      <rPr>
        <b/>
        <sz val="18"/>
        <color indexed="10"/>
        <rFont val="Times New Roman"/>
        <family val="1"/>
      </rPr>
      <t xml:space="preserve"> </t>
    </r>
    <r>
      <rPr>
        <b/>
        <sz val="18"/>
        <rFont val="Times New Roman"/>
        <family val="1"/>
      </rPr>
      <t xml:space="preserve">2021-2023 роки </t>
    </r>
  </si>
  <si>
    <t>0117330</t>
  </si>
  <si>
    <t>0134</t>
  </si>
  <si>
    <t>0443</t>
  </si>
  <si>
    <t>Будівництво інших об"єктів комунальної власності</t>
  </si>
  <si>
    <t>0611141</t>
  </si>
  <si>
    <t>1141</t>
  </si>
  <si>
    <t>0611142</t>
  </si>
  <si>
    <t>1142</t>
  </si>
  <si>
    <t>Рішення міської ради від 23.12.2020 №6</t>
  </si>
  <si>
    <t>рішення міської ради від 23.12.2020 №7</t>
  </si>
  <si>
    <t>рішення міської ради від 23.12.2020 №3</t>
  </si>
  <si>
    <t>рішення міської ради від 23.11.2020 №10</t>
  </si>
  <si>
    <r>
      <t>рішення міської ради від 23.12.2020</t>
    </r>
    <r>
      <rPr>
        <sz val="18"/>
        <color indexed="10"/>
        <rFont val="Times New Roman"/>
        <family val="1"/>
      </rPr>
      <t xml:space="preserve"> </t>
    </r>
    <r>
      <rPr>
        <sz val="18"/>
        <rFont val="Times New Roman"/>
        <family val="1"/>
      </rPr>
      <t>№3</t>
    </r>
  </si>
  <si>
    <t>Програма розвитку фізичної культури і спорту Баштанської міської ради на 2020-2023 роки</t>
  </si>
  <si>
    <t>рішення міської ради від 23.06.2020 №4</t>
  </si>
  <si>
    <t>Уточнений розподіл
витрат бюджету Баштанської міської територіальної громади на реалізацію міських/регіональних програм у 2021 році</t>
  </si>
  <si>
    <t>Програма збереження архівних фондів та розвитку архівної справи на 2021-2023 роки</t>
  </si>
  <si>
    <t>Рішення міської ради від 04.02.2021 №23</t>
  </si>
  <si>
    <t>0113111</t>
  </si>
  <si>
    <t>3111</t>
  </si>
  <si>
    <t>1040</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</si>
  <si>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</si>
  <si>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0117650</t>
  </si>
  <si>
    <t>7650</t>
  </si>
  <si>
    <t>Проведення експертної грошової оцінки земельної ділянки чи права на неї</t>
  </si>
  <si>
    <t>0117322</t>
  </si>
  <si>
    <t>7322</t>
  </si>
  <si>
    <t>Будівництво-1 медичних установ та закладів</t>
  </si>
  <si>
    <t>1017324</t>
  </si>
  <si>
    <t>7324</t>
  </si>
  <si>
    <t>Будівництво-1 установ та закладів культури</t>
  </si>
  <si>
    <t>0117370</t>
  </si>
  <si>
    <t>Реалізація інших заходів щодо соціально-економічного розвитку територій</t>
  </si>
  <si>
    <t>0112152</t>
  </si>
  <si>
    <t>0763</t>
  </si>
  <si>
    <t>Інші програми та заходи у сфері охорони здоров"я</t>
  </si>
  <si>
    <t>Інші субвенції з місцевого бюджету (субвенція з бюджету Баштанської міської територіальної громади обласному бюджету на реалізацію проєкту "Реконструкція частини приміщень відділення екстреної медичної допомоги КНП"Багатопрофільна лікарня Баштанського району" по вул.Ювілейна,3 м.Баштанка Миколаївської області")</t>
  </si>
  <si>
    <t>0119770</t>
  </si>
  <si>
    <t>Програма розвитку молодіжної політики на території Баштанської ОТГ на 2020-2023 роки</t>
  </si>
  <si>
    <t>0613133</t>
  </si>
  <si>
    <t>3133</t>
  </si>
  <si>
    <t>Інші заходи та заклади молодіжної політики</t>
  </si>
  <si>
    <t>0617321</t>
  </si>
  <si>
    <t>Будівництво освітніх установ та закладів</t>
  </si>
  <si>
    <t>рішення міської ради від  23.06.2020 №  3</t>
  </si>
  <si>
    <t>Про затвердження ІТ - Програми Баштанської об"єднаної територіальної громади на 2020 -   2022 роки</t>
  </si>
  <si>
    <t xml:space="preserve">рішення міської ради від 23.06.2020 №2  </t>
  </si>
  <si>
    <t>0116082</t>
  </si>
  <si>
    <t>Придбання житла для окремих категорій населення відповідно до законодавства</t>
  </si>
  <si>
    <t>0117540</t>
  </si>
  <si>
    <t>0460</t>
  </si>
  <si>
    <t>Реалізація заходів,спрямованих на підвищення доступності широкосмугового доступу до Інтернету в сільській місцевості</t>
  </si>
  <si>
    <t>Про затвердження Комплексної соціально-економічної програми забезпечення громадян житлом у Баштанській міській раді на 2018 -2022 роки</t>
  </si>
  <si>
    <t xml:space="preserve">рішення міської ради від 04.05.2018 №1  </t>
  </si>
  <si>
    <t>0117363</t>
  </si>
  <si>
    <t>Виконання інвестиційних проєктівв рамках здійснення заходів щодо соціально- економічного розвитку окремих територій</t>
  </si>
  <si>
    <t>0617363</t>
  </si>
  <si>
    <t>Інші субвенції з місцевого бюджету (субвенція з бюджету Баштанської міської територіальної громади обласному бюджету на придбання ноутбуків для педагогічних працівників комунальних закладів загальної середньої освіти та їх філій для організації дистанційного навчання, інших форм здобуття загальної середньої освіти з використанням технологій дистанційного навчання)</t>
  </si>
  <si>
    <t>Комплексна програма сприяння оборонній та мобілізаційній готовності Баштанської міської ради на 2021-2024 роки</t>
  </si>
  <si>
    <t>0118220</t>
  </si>
  <si>
    <t>Заходи та роботи з мобілізаційної підготовки місцевого значення</t>
  </si>
  <si>
    <t xml:space="preserve">рішення міської ради від  29.04.2021   № 3 </t>
  </si>
  <si>
    <t>0116020</t>
  </si>
  <si>
    <t>Забезпечення функціонування підприємств, установ та організацій, що виробляють, виконують та/або надають житлово-комунальні послуги</t>
  </si>
  <si>
    <t>Міська цільова соціальна програма розвитку  цивільного  захисту Баштанської  міської ради на 2018-2021 роки</t>
  </si>
  <si>
    <t>0118110</t>
  </si>
  <si>
    <t>8110</t>
  </si>
  <si>
    <t>0320</t>
  </si>
  <si>
    <t>Заходи із запобігання та ліквідації надзвичайних ситуацій та наслідків стихійного лиха</t>
  </si>
  <si>
    <t xml:space="preserve">рішення міської ради від  12.07.2018   №1 </t>
  </si>
  <si>
    <t>23 грудня  2021 року №14</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</si>
</sst>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00"/>
    <numFmt numFmtId="196" formatCode="0.000000"/>
    <numFmt numFmtId="197" formatCode="0.0000000"/>
  </numFmts>
  <fonts count="65">
    <font>
      <sz val="10"/>
      <name val="Arial Cyr"/>
      <family val="0"/>
    </font>
    <font>
      <b/>
      <sz val="10"/>
      <name val="Arial Cyr"/>
      <family val="0"/>
    </font>
    <font>
      <sz val="8"/>
      <name val="Arial Cyr"/>
      <family val="0"/>
    </font>
    <font>
      <b/>
      <sz val="10"/>
      <name val="Times New Roman"/>
      <family val="1"/>
    </font>
    <font>
      <u val="single"/>
      <sz val="7.5"/>
      <color indexed="12"/>
      <name val="Arial Cyr"/>
      <family val="0"/>
    </font>
    <font>
      <u val="single"/>
      <sz val="7.5"/>
      <color indexed="36"/>
      <name val="Arial Cyr"/>
      <family val="0"/>
    </font>
    <font>
      <b/>
      <sz val="11"/>
      <color indexed="10"/>
      <name val="Times New Roman"/>
      <family val="1"/>
    </font>
    <font>
      <b/>
      <sz val="10"/>
      <color indexed="10"/>
      <name val="Arial Cyr"/>
      <family val="0"/>
    </font>
    <font>
      <b/>
      <sz val="18"/>
      <name val="Times New Roman"/>
      <family val="1"/>
    </font>
    <font>
      <sz val="18"/>
      <name val="Arial Cyr"/>
      <family val="0"/>
    </font>
    <font>
      <b/>
      <sz val="18"/>
      <name val="Arial Cyr"/>
      <family val="0"/>
    </font>
    <font>
      <sz val="14"/>
      <name val="Arial Cyr"/>
      <family val="0"/>
    </font>
    <font>
      <sz val="14"/>
      <name val="Times New Roman"/>
      <family val="1"/>
    </font>
    <font>
      <b/>
      <sz val="14"/>
      <name val="Times New Roman"/>
      <family val="1"/>
    </font>
    <font>
      <sz val="14"/>
      <color indexed="10"/>
      <name val="Times New Roman"/>
      <family val="1"/>
    </font>
    <font>
      <b/>
      <sz val="15"/>
      <color indexed="62"/>
      <name val="Calibri"/>
      <family val="2"/>
    </font>
    <font>
      <b/>
      <sz val="11"/>
      <color indexed="62"/>
      <name val="Calibri"/>
      <family val="2"/>
    </font>
    <font>
      <b/>
      <sz val="18"/>
      <color indexed="62"/>
      <name val="Cambria"/>
      <family val="2"/>
    </font>
    <font>
      <b/>
      <sz val="14"/>
      <color indexed="10"/>
      <name val="Times New Roman"/>
      <family val="1"/>
    </font>
    <font>
      <sz val="18"/>
      <name val="Times New Roman"/>
      <family val="1"/>
    </font>
    <font>
      <sz val="24"/>
      <name val="Arial Cyr"/>
      <family val="0"/>
    </font>
    <font>
      <b/>
      <u val="single"/>
      <sz val="14"/>
      <name val="Times New Roman"/>
      <family val="1"/>
    </font>
    <font>
      <sz val="12"/>
      <name val="Times New Roman"/>
      <family val="1"/>
    </font>
    <font>
      <b/>
      <sz val="16"/>
      <name val="Times New Roman"/>
      <family val="1"/>
    </font>
    <font>
      <sz val="16"/>
      <name val="Times New Roman"/>
      <family val="1"/>
    </font>
    <font>
      <sz val="16"/>
      <name val="Arial Cyr"/>
      <family val="0"/>
    </font>
    <font>
      <b/>
      <sz val="20"/>
      <name val="Times New Roman"/>
      <family val="1"/>
    </font>
    <font>
      <b/>
      <sz val="18"/>
      <color indexed="10"/>
      <name val="Times New Roman"/>
      <family val="1"/>
    </font>
    <font>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7"/>
      <name val="Times New Roman"/>
      <family val="1"/>
    </font>
    <font>
      <sz val="10"/>
      <color indexed="17"/>
      <name val="Arial Cyr"/>
      <family val="0"/>
    </font>
    <font>
      <b/>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8"/>
      <color rgb="FFFF0000"/>
      <name val="Times New Roman"/>
      <family val="1"/>
    </font>
    <font>
      <sz val="18"/>
      <color rgb="FFFF0000"/>
      <name val="Times New Roman"/>
      <family val="1"/>
    </font>
    <font>
      <sz val="14"/>
      <color rgb="FF00B050"/>
      <name val="Times New Roman"/>
      <family val="1"/>
    </font>
    <font>
      <sz val="10"/>
      <color rgb="FF00B050"/>
      <name val="Arial Cyr"/>
      <family val="0"/>
    </font>
    <font>
      <b/>
      <sz val="18"/>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medium"/>
      <top>
        <color indexed="63"/>
      </top>
      <bottom style="mediu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3" applyNumberFormat="0" applyFill="0" applyAlignment="0" applyProtection="0"/>
    <xf numFmtId="0" fontId="34"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7" fillId="0" borderId="0" applyNumberFormat="0" applyFill="0" applyBorder="0" applyAlignment="0" applyProtection="0"/>
    <xf numFmtId="0" fontId="53" fillId="21" borderId="0" applyNumberFormat="0" applyBorder="0" applyAlignment="0" applyProtection="0"/>
    <xf numFmtId="0" fontId="5"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207">
    <xf numFmtId="0" fontId="0" fillId="0" borderId="0" xfId="0" applyAlignment="1">
      <alignment/>
    </xf>
    <xf numFmtId="0" fontId="0" fillId="0" borderId="0" xfId="0" applyBorder="1" applyAlignment="1">
      <alignment/>
    </xf>
    <xf numFmtId="0" fontId="1" fillId="0" borderId="0" xfId="0" applyFont="1" applyAlignment="1">
      <alignment/>
    </xf>
    <xf numFmtId="192" fontId="0" fillId="0" borderId="0" xfId="0" applyNumberFormat="1" applyFont="1" applyAlignment="1">
      <alignment/>
    </xf>
    <xf numFmtId="192" fontId="7" fillId="0" borderId="0" xfId="0" applyNumberFormat="1" applyFont="1" applyAlignment="1">
      <alignment/>
    </xf>
    <xf numFmtId="0" fontId="7" fillId="0" borderId="0" xfId="0" applyFont="1" applyAlignment="1">
      <alignment/>
    </xf>
    <xf numFmtId="0" fontId="6" fillId="0" borderId="0" xfId="0" applyFont="1" applyAlignment="1">
      <alignment/>
    </xf>
    <xf numFmtId="0" fontId="9" fillId="0" borderId="0" xfId="0" applyFont="1" applyAlignment="1">
      <alignment/>
    </xf>
    <xf numFmtId="0" fontId="8" fillId="0" borderId="10" xfId="0" applyFont="1" applyBorder="1" applyAlignment="1">
      <alignment horizontal="center"/>
    </xf>
    <xf numFmtId="0" fontId="9" fillId="0" borderId="10" xfId="0" applyFont="1" applyBorder="1" applyAlignment="1">
      <alignment/>
    </xf>
    <xf numFmtId="192" fontId="10" fillId="0" borderId="10" xfId="0" applyNumberFormat="1" applyFont="1" applyBorder="1" applyAlignment="1">
      <alignment horizontal="center" vertical="justify"/>
    </xf>
    <xf numFmtId="0" fontId="11" fillId="0" borderId="0" xfId="0" applyFont="1" applyAlignment="1">
      <alignment/>
    </xf>
    <xf numFmtId="192" fontId="10" fillId="0" borderId="0" xfId="0" applyNumberFormat="1" applyFont="1" applyAlignment="1">
      <alignment/>
    </xf>
    <xf numFmtId="0" fontId="10" fillId="0" borderId="0" xfId="0" applyFont="1" applyAlignment="1">
      <alignment/>
    </xf>
    <xf numFmtId="49" fontId="8" fillId="0" borderId="10" xfId="0" applyNumberFormat="1" applyFont="1" applyBorder="1" applyAlignment="1">
      <alignment horizontal="center" wrapText="1"/>
    </xf>
    <xf numFmtId="0" fontId="12" fillId="0" borderId="0" xfId="0" applyFont="1" applyAlignment="1">
      <alignment/>
    </xf>
    <xf numFmtId="49" fontId="8" fillId="0" borderId="11" xfId="0" applyNumberFormat="1" applyFont="1" applyBorder="1" applyAlignment="1">
      <alignment horizontal="center" wrapText="1"/>
    </xf>
    <xf numFmtId="0" fontId="0" fillId="0" borderId="12" xfId="0" applyBorder="1" applyAlignment="1">
      <alignment/>
    </xf>
    <xf numFmtId="49" fontId="12" fillId="0" borderId="10" xfId="0" applyNumberFormat="1" applyFont="1" applyBorder="1" applyAlignment="1">
      <alignment horizontal="right" vertical="top" wrapText="1"/>
    </xf>
    <xf numFmtId="9" fontId="12" fillId="0" borderId="10" xfId="57" applyFont="1" applyBorder="1" applyAlignment="1">
      <alignment horizontal="left" vertical="justify"/>
    </xf>
    <xf numFmtId="0" fontId="12" fillId="0" borderId="10" xfId="0" applyFont="1" applyBorder="1" applyAlignment="1">
      <alignment/>
    </xf>
    <xf numFmtId="49" fontId="12" fillId="0" borderId="0" xfId="0" applyNumberFormat="1" applyFont="1" applyAlignment="1">
      <alignment horizontal="right"/>
    </xf>
    <xf numFmtId="0" fontId="12" fillId="0" borderId="0" xfId="0" applyFont="1" applyAlignment="1">
      <alignment wrapText="1"/>
    </xf>
    <xf numFmtId="0" fontId="12" fillId="0" borderId="10" xfId="0" applyFont="1" applyFill="1" applyBorder="1" applyAlignment="1">
      <alignment horizontal="justify"/>
    </xf>
    <xf numFmtId="0" fontId="12" fillId="0" borderId="10" xfId="0" applyFont="1" applyBorder="1" applyAlignment="1">
      <alignment vertical="top" wrapText="1"/>
    </xf>
    <xf numFmtId="49" fontId="12" fillId="0" borderId="0" xfId="0" applyNumberFormat="1" applyFont="1" applyBorder="1" applyAlignment="1">
      <alignment horizontal="center" wrapText="1"/>
    </xf>
    <xf numFmtId="49" fontId="12" fillId="0" borderId="11" xfId="0" applyNumberFormat="1" applyFont="1" applyBorder="1" applyAlignment="1">
      <alignment horizontal="center" wrapText="1"/>
    </xf>
    <xf numFmtId="0" fontId="12" fillId="0" borderId="0" xfId="0" applyFont="1" applyBorder="1" applyAlignment="1">
      <alignment horizontal="center"/>
    </xf>
    <xf numFmtId="192" fontId="12" fillId="0" borderId="10" xfId="0" applyNumberFormat="1" applyFont="1" applyBorder="1" applyAlignment="1">
      <alignment horizontal="center" vertical="justify"/>
    </xf>
    <xf numFmtId="0" fontId="13" fillId="0" borderId="10" xfId="0" applyFont="1" applyBorder="1" applyAlignment="1">
      <alignment horizontal="left"/>
    </xf>
    <xf numFmtId="0" fontId="12" fillId="0" borderId="10" xfId="0" applyFont="1" applyBorder="1" applyAlignment="1">
      <alignment horizontal="justify"/>
    </xf>
    <xf numFmtId="0" fontId="12" fillId="0" borderId="10" xfId="0" applyFont="1" applyBorder="1" applyAlignment="1">
      <alignment horizontal="left"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justify" vertical="top"/>
    </xf>
    <xf numFmtId="0" fontId="13" fillId="0" borderId="10" xfId="0" applyFont="1" applyFill="1" applyBorder="1" applyAlignment="1">
      <alignment horizontal="justify"/>
    </xf>
    <xf numFmtId="49" fontId="12" fillId="2" borderId="10" xfId="0" applyNumberFormat="1" applyFont="1" applyFill="1" applyBorder="1" applyAlignment="1">
      <alignment horizontal="right" vertical="top" wrapText="1"/>
    </xf>
    <xf numFmtId="0" fontId="12" fillId="0" borderId="10" xfId="0" applyFont="1" applyBorder="1" applyAlignment="1">
      <alignment vertical="justify" wrapText="1"/>
    </xf>
    <xf numFmtId="0" fontId="12" fillId="0" borderId="10" xfId="0" applyFont="1" applyBorder="1" applyAlignment="1" applyProtection="1">
      <alignment horizontal="left" vertical="top" wrapText="1"/>
      <protection locked="0"/>
    </xf>
    <xf numFmtId="0" fontId="13" fillId="0" borderId="10" xfId="0" applyFont="1" applyFill="1" applyBorder="1" applyAlignment="1">
      <alignment horizontal="justify" wrapText="1"/>
    </xf>
    <xf numFmtId="192" fontId="12" fillId="0" borderId="10" xfId="0" applyNumberFormat="1" applyFont="1" applyBorder="1" applyAlignment="1">
      <alignment horizontal="center" vertical="top"/>
    </xf>
    <xf numFmtId="0" fontId="13" fillId="0" borderId="10" xfId="0" applyFont="1" applyBorder="1" applyAlignment="1">
      <alignment horizontal="justify" wrapText="1"/>
    </xf>
    <xf numFmtId="192" fontId="13" fillId="0" borderId="10" xfId="0" applyNumberFormat="1" applyFont="1" applyBorder="1" applyAlignment="1">
      <alignment horizontal="center" vertical="justify"/>
    </xf>
    <xf numFmtId="0" fontId="12" fillId="0" borderId="12" xfId="0" applyFont="1" applyBorder="1" applyAlignment="1">
      <alignment/>
    </xf>
    <xf numFmtId="0" fontId="12" fillId="0" borderId="10" xfId="0" applyFont="1" applyBorder="1" applyAlignment="1">
      <alignment wrapText="1"/>
    </xf>
    <xf numFmtId="192" fontId="12" fillId="0" borderId="10" xfId="0" applyNumberFormat="1" applyFont="1" applyFill="1" applyBorder="1" applyAlignment="1">
      <alignment horizontal="center" vertical="justify"/>
    </xf>
    <xf numFmtId="192" fontId="12" fillId="0" borderId="10" xfId="0" applyNumberFormat="1" applyFont="1" applyBorder="1" applyAlignment="1">
      <alignment/>
    </xf>
    <xf numFmtId="0" fontId="12" fillId="0" borderId="13" xfId="0" applyFont="1" applyBorder="1" applyAlignment="1">
      <alignment/>
    </xf>
    <xf numFmtId="192" fontId="13" fillId="0" borderId="10" xfId="0" applyNumberFormat="1" applyFont="1" applyFill="1" applyBorder="1" applyAlignment="1">
      <alignment horizontal="center" vertical="justify"/>
    </xf>
    <xf numFmtId="0" fontId="12" fillId="2" borderId="10" xfId="0" applyFont="1" applyFill="1" applyBorder="1" applyAlignment="1">
      <alignment vertical="top" wrapText="1"/>
    </xf>
    <xf numFmtId="192" fontId="12" fillId="0" borderId="10" xfId="0" applyNumberFormat="1" applyFont="1" applyBorder="1" applyAlignment="1">
      <alignment vertical="top"/>
    </xf>
    <xf numFmtId="0" fontId="12" fillId="0" borderId="10" xfId="0" applyFont="1" applyBorder="1" applyAlignment="1">
      <alignment vertical="justify"/>
    </xf>
    <xf numFmtId="192" fontId="14" fillId="0" borderId="10" xfId="0" applyNumberFormat="1" applyFont="1" applyBorder="1" applyAlignment="1">
      <alignment vertical="top"/>
    </xf>
    <xf numFmtId="0" fontId="12" fillId="0" borderId="10" xfId="0" applyFont="1" applyBorder="1" applyAlignment="1">
      <alignment horizontal="justify" vertical="justify" wrapText="1"/>
    </xf>
    <xf numFmtId="192" fontId="12" fillId="0" borderId="10" xfId="0" applyNumberFormat="1" applyFont="1" applyBorder="1" applyAlignment="1">
      <alignment vertical="center" wrapText="1"/>
    </xf>
    <xf numFmtId="0" fontId="12" fillId="0" borderId="10" xfId="0" applyFont="1" applyBorder="1" applyAlignment="1" applyProtection="1">
      <alignment horizontal="left" wrapText="1"/>
      <protection locked="0"/>
    </xf>
    <xf numFmtId="0" fontId="18" fillId="0" borderId="0" xfId="0" applyFont="1" applyAlignment="1">
      <alignment/>
    </xf>
    <xf numFmtId="192" fontId="18" fillId="0" borderId="0" xfId="0" applyNumberFormat="1" applyFont="1" applyAlignment="1">
      <alignment horizontal="right" vertical="top"/>
    </xf>
    <xf numFmtId="0" fontId="18" fillId="0" borderId="0" xfId="0" applyFont="1" applyAlignment="1">
      <alignment horizontal="right" vertical="top"/>
    </xf>
    <xf numFmtId="192" fontId="12" fillId="0" borderId="0" xfId="0" applyNumberFormat="1" applyFont="1" applyAlignment="1">
      <alignment horizontal="right" vertical="top"/>
    </xf>
    <xf numFmtId="0" fontId="12" fillId="0" borderId="0" xfId="0" applyFont="1" applyAlignment="1">
      <alignment horizontal="right" vertical="top"/>
    </xf>
    <xf numFmtId="194" fontId="12" fillId="0" borderId="0" xfId="0" applyNumberFormat="1" applyFont="1" applyAlignment="1">
      <alignment horizontal="right" vertical="top"/>
    </xf>
    <xf numFmtId="192" fontId="12" fillId="0" borderId="0" xfId="0" applyNumberFormat="1" applyFont="1" applyAlignment="1">
      <alignment/>
    </xf>
    <xf numFmtId="0" fontId="3"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59" fillId="0" borderId="12" xfId="0" applyFont="1" applyBorder="1" applyAlignment="1" quotePrefix="1">
      <alignment horizontal="center" vertical="top" wrapText="1"/>
    </xf>
    <xf numFmtId="192" fontId="59" fillId="0" borderId="12" xfId="0" applyNumberFormat="1" applyFont="1" applyBorder="1" applyAlignment="1" quotePrefix="1">
      <alignment horizontal="center" vertical="top" wrapText="1"/>
    </xf>
    <xf numFmtId="192" fontId="59" fillId="0" borderId="12" xfId="0" applyNumberFormat="1" applyFont="1" applyBorder="1" applyAlignment="1">
      <alignment vertical="top" wrapText="1"/>
    </xf>
    <xf numFmtId="0" fontId="12" fillId="0" borderId="16" xfId="0" applyFont="1" applyBorder="1" applyAlignment="1">
      <alignment horizontal="center" vertical="center" wrapText="1"/>
    </xf>
    <xf numFmtId="0" fontId="19" fillId="0" borderId="10" xfId="0" applyFont="1" applyBorder="1" applyAlignment="1" quotePrefix="1">
      <alignment horizontal="center" vertical="top" wrapText="1"/>
    </xf>
    <xf numFmtId="192" fontId="19" fillId="0" borderId="10" xfId="0" applyNumberFormat="1" applyFont="1" applyBorder="1" applyAlignment="1" quotePrefix="1">
      <alignment horizontal="center" vertical="top" wrapText="1"/>
    </xf>
    <xf numFmtId="192" fontId="19" fillId="0" borderId="10" xfId="0" applyNumberFormat="1" applyFont="1" applyBorder="1" applyAlignment="1">
      <alignment vertical="top" wrapText="1"/>
    </xf>
    <xf numFmtId="0" fontId="60" fillId="0" borderId="10" xfId="0" applyFont="1" applyBorder="1" applyAlignment="1" quotePrefix="1">
      <alignment horizontal="center" vertical="top" wrapText="1"/>
    </xf>
    <xf numFmtId="192" fontId="60" fillId="0" borderId="10" xfId="0" applyNumberFormat="1" applyFont="1" applyBorder="1" applyAlignment="1" quotePrefix="1">
      <alignment horizontal="center" vertical="top" wrapText="1"/>
    </xf>
    <xf numFmtId="0" fontId="60" fillId="0" borderId="10" xfId="0" applyFont="1" applyFill="1" applyBorder="1" applyAlignment="1">
      <alignment horizontal="justify" vertical="top"/>
    </xf>
    <xf numFmtId="0" fontId="8"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19" fillId="0" borderId="12" xfId="0" applyNumberFormat="1" applyFont="1" applyBorder="1" applyAlignment="1">
      <alignment horizontal="center" vertical="top" wrapText="1"/>
    </xf>
    <xf numFmtId="192" fontId="19" fillId="0" borderId="12" xfId="0" applyNumberFormat="1" applyFont="1" applyBorder="1" applyAlignment="1">
      <alignment vertical="top" wrapText="1"/>
    </xf>
    <xf numFmtId="0" fontId="8" fillId="0" borderId="11" xfId="0" applyFont="1" applyBorder="1" applyAlignment="1" quotePrefix="1">
      <alignment horizontal="center" vertical="top" wrapText="1"/>
    </xf>
    <xf numFmtId="0" fontId="8" fillId="0" borderId="11" xfId="0" applyFont="1" applyBorder="1" applyAlignment="1">
      <alignment horizontal="center" vertical="top" wrapText="1"/>
    </xf>
    <xf numFmtId="192" fontId="8" fillId="0" borderId="11" xfId="0" applyNumberFormat="1" applyFont="1" applyBorder="1" applyAlignment="1">
      <alignment horizontal="center" vertical="top" wrapText="1"/>
    </xf>
    <xf numFmtId="192" fontId="8" fillId="0" borderId="11" xfId="0" applyNumberFormat="1" applyFont="1" applyBorder="1" applyAlignment="1" quotePrefix="1">
      <alignment vertical="center" wrapText="1"/>
    </xf>
    <xf numFmtId="0" fontId="19" fillId="0" borderId="11" xfId="0" applyFont="1" applyBorder="1" applyAlignment="1">
      <alignment/>
    </xf>
    <xf numFmtId="192" fontId="8" fillId="0" borderId="11" xfId="0" applyNumberFormat="1" applyFont="1" applyBorder="1" applyAlignment="1">
      <alignment horizontal="center" vertical="justify"/>
    </xf>
    <xf numFmtId="0" fontId="8" fillId="0" borderId="10" xfId="0" applyFont="1" applyBorder="1" applyAlignment="1">
      <alignment horizontal="center" vertical="top" wrapText="1"/>
    </xf>
    <xf numFmtId="192" fontId="8" fillId="0" borderId="10" xfId="0" applyNumberFormat="1" applyFont="1" applyBorder="1" applyAlignment="1">
      <alignment horizontal="center" vertical="top" wrapText="1"/>
    </xf>
    <xf numFmtId="192" fontId="8" fillId="0" borderId="10" xfId="0" applyNumberFormat="1" applyFont="1" applyBorder="1" applyAlignment="1" quotePrefix="1">
      <alignment vertical="top" wrapText="1"/>
    </xf>
    <xf numFmtId="0" fontId="19" fillId="0" borderId="10" xfId="0" applyFont="1" applyBorder="1" applyAlignment="1">
      <alignment vertical="top" wrapText="1"/>
    </xf>
    <xf numFmtId="194" fontId="19" fillId="0" borderId="10" xfId="0" applyNumberFormat="1" applyFont="1" applyBorder="1" applyAlignment="1">
      <alignment horizontal="center" vertical="top"/>
    </xf>
    <xf numFmtId="0" fontId="19" fillId="0" borderId="10" xfId="0" applyFont="1" applyBorder="1" applyAlignment="1">
      <alignment vertical="top"/>
    </xf>
    <xf numFmtId="195" fontId="19" fillId="0" borderId="10" xfId="0" applyNumberFormat="1" applyFont="1" applyBorder="1" applyAlignment="1">
      <alignment horizontal="center" vertical="top"/>
    </xf>
    <xf numFmtId="0" fontId="60" fillId="0" borderId="12" xfId="0" applyFont="1" applyBorder="1" applyAlignment="1" quotePrefix="1">
      <alignment horizontal="center" vertical="top" wrapText="1"/>
    </xf>
    <xf numFmtId="0" fontId="60" fillId="0" borderId="10" xfId="0" applyFont="1" applyBorder="1" applyAlignment="1">
      <alignment horizontal="center" vertical="top" wrapText="1"/>
    </xf>
    <xf numFmtId="192" fontId="60" fillId="0" borderId="11" xfId="0" applyNumberFormat="1" applyFont="1" applyBorder="1" applyAlignment="1">
      <alignment horizontal="center" vertical="top" wrapText="1"/>
    </xf>
    <xf numFmtId="192" fontId="60" fillId="0" borderId="10" xfId="0" applyNumberFormat="1" applyFont="1" applyBorder="1" applyAlignment="1" quotePrefix="1">
      <alignment vertical="top" wrapText="1"/>
    </xf>
    <xf numFmtId="0" fontId="8" fillId="0" borderId="10" xfId="0" applyFont="1" applyBorder="1" applyAlignment="1">
      <alignment vertical="top" wrapText="1"/>
    </xf>
    <xf numFmtId="192" fontId="19" fillId="0" borderId="10" xfId="0" applyNumberFormat="1" applyFont="1" applyBorder="1" applyAlignment="1" quotePrefix="1">
      <alignment vertical="top" wrapText="1"/>
    </xf>
    <xf numFmtId="0" fontId="19" fillId="0" borderId="0" xfId="0" applyFont="1" applyAlignment="1">
      <alignment vertical="top" wrapText="1"/>
    </xf>
    <xf numFmtId="0" fontId="61" fillId="0" borderId="10" xfId="0" applyFont="1" applyBorder="1" applyAlignment="1">
      <alignment vertical="top" wrapText="1"/>
    </xf>
    <xf numFmtId="192" fontId="8" fillId="0" borderId="10" xfId="0" applyNumberFormat="1" applyFont="1" applyBorder="1" applyAlignment="1">
      <alignment vertical="top" wrapText="1"/>
    </xf>
    <xf numFmtId="0" fontId="8" fillId="0" borderId="10" xfId="0" applyFont="1" applyFill="1" applyBorder="1" applyAlignment="1">
      <alignment horizontal="justify" vertical="top"/>
    </xf>
    <xf numFmtId="0" fontId="19" fillId="0" borderId="10" xfId="0" applyFont="1" applyFill="1" applyBorder="1" applyAlignment="1">
      <alignment horizontal="justify" vertical="top"/>
    </xf>
    <xf numFmtId="49" fontId="19" fillId="0" borderId="1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19" fillId="0" borderId="10" xfId="0" applyNumberFormat="1" applyFont="1" applyBorder="1" applyAlignment="1">
      <alignment horizontal="center" vertical="top"/>
    </xf>
    <xf numFmtId="49" fontId="19" fillId="0" borderId="10" xfId="0" applyNumberFormat="1" applyFont="1" applyFill="1" applyBorder="1" applyAlignment="1">
      <alignment horizontal="center" vertical="top" wrapText="1"/>
    </xf>
    <xf numFmtId="0" fontId="19" fillId="0" borderId="10" xfId="0" applyFont="1" applyFill="1" applyBorder="1" applyAlignment="1">
      <alignment horizontal="justify" vertical="top" wrapText="1"/>
    </xf>
    <xf numFmtId="0" fontId="19" fillId="0" borderId="10" xfId="0" applyFont="1" applyBorder="1" applyAlignment="1">
      <alignment/>
    </xf>
    <xf numFmtId="49" fontId="19" fillId="0" borderId="10" xfId="0" applyNumberFormat="1" applyFont="1" applyBorder="1" applyAlignment="1">
      <alignment horizontal="right" vertical="top" wrapText="1"/>
    </xf>
    <xf numFmtId="0" fontId="8" fillId="0" borderId="10" xfId="0" applyFont="1" applyBorder="1" applyAlignment="1">
      <alignment horizontal="justify" vertical="top" wrapText="1"/>
    </xf>
    <xf numFmtId="49" fontId="8" fillId="0" borderId="10" xfId="0" applyNumberFormat="1" applyFont="1" applyBorder="1" applyAlignment="1">
      <alignment horizontal="center" vertical="top"/>
    </xf>
    <xf numFmtId="49" fontId="19" fillId="0" borderId="10" xfId="0" applyNumberFormat="1" applyFont="1" applyBorder="1" applyAlignment="1">
      <alignment vertical="top"/>
    </xf>
    <xf numFmtId="0" fontId="8" fillId="0" borderId="10" xfId="0" applyFont="1" applyBorder="1" applyAlignment="1">
      <alignment horizontal="left" vertical="top" wrapText="1"/>
    </xf>
    <xf numFmtId="0" fontId="19" fillId="0" borderId="10" xfId="0" applyFont="1" applyBorder="1" applyAlignment="1">
      <alignment horizontal="justify" vertical="top" wrapText="1"/>
    </xf>
    <xf numFmtId="0" fontId="19" fillId="0" borderId="0" xfId="0" applyFont="1" applyAlignment="1">
      <alignment/>
    </xf>
    <xf numFmtId="0" fontId="19" fillId="0" borderId="10" xfId="0" applyFont="1" applyBorder="1" applyAlignment="1" quotePrefix="1">
      <alignment horizontal="left" vertical="top" wrapText="1"/>
    </xf>
    <xf numFmtId="49" fontId="19" fillId="0" borderId="10" xfId="0" applyNumberFormat="1" applyFont="1" applyBorder="1" applyAlignment="1">
      <alignment horizontal="left" vertical="top" wrapText="1"/>
    </xf>
    <xf numFmtId="0" fontId="19" fillId="0" borderId="10" xfId="0" applyFont="1" applyBorder="1" applyAlignment="1" quotePrefix="1">
      <alignment horizontal="center" vertical="center" wrapText="1"/>
    </xf>
    <xf numFmtId="192" fontId="19" fillId="0" borderId="10" xfId="0" applyNumberFormat="1" applyFont="1" applyBorder="1" applyAlignment="1" quotePrefix="1">
      <alignment horizontal="center" vertical="center" wrapText="1"/>
    </xf>
    <xf numFmtId="0" fontId="8" fillId="0" borderId="0" xfId="0" applyFont="1" applyAlignment="1">
      <alignment horizontal="right" vertical="top"/>
    </xf>
    <xf numFmtId="192" fontId="20" fillId="0" borderId="0" xfId="0" applyNumberFormat="1" applyFont="1" applyAlignment="1">
      <alignment/>
    </xf>
    <xf numFmtId="0" fontId="62" fillId="0" borderId="0" xfId="0" applyFont="1" applyAlignment="1">
      <alignment/>
    </xf>
    <xf numFmtId="0" fontId="63" fillId="0" borderId="0" xfId="0" applyFont="1" applyAlignment="1">
      <alignment/>
    </xf>
    <xf numFmtId="192" fontId="0" fillId="0" borderId="0" xfId="0" applyNumberFormat="1" applyAlignment="1">
      <alignment/>
    </xf>
    <xf numFmtId="0" fontId="59" fillId="0" borderId="0" xfId="0" applyFont="1" applyAlignment="1">
      <alignment/>
    </xf>
    <xf numFmtId="194" fontId="0" fillId="0" borderId="0" xfId="0" applyNumberFormat="1" applyAlignment="1">
      <alignment/>
    </xf>
    <xf numFmtId="192" fontId="19" fillId="0" borderId="17" xfId="0" applyNumberFormat="1" applyFont="1" applyBorder="1" applyAlignment="1">
      <alignment vertical="top" wrapText="1"/>
    </xf>
    <xf numFmtId="0" fontId="19" fillId="0" borderId="0" xfId="0" applyFont="1" applyBorder="1" applyAlignment="1" quotePrefix="1">
      <alignment horizontal="center" vertical="top" wrapText="1"/>
    </xf>
    <xf numFmtId="192" fontId="19" fillId="0" borderId="0" xfId="0" applyNumberFormat="1" applyFont="1" applyBorder="1" applyAlignment="1" quotePrefix="1">
      <alignment horizontal="center" vertical="top" wrapText="1"/>
    </xf>
    <xf numFmtId="192" fontId="19" fillId="0" borderId="0" xfId="0" applyNumberFormat="1" applyFont="1" applyBorder="1" applyAlignment="1">
      <alignment vertical="top" wrapText="1"/>
    </xf>
    <xf numFmtId="0" fontId="8" fillId="0" borderId="18" xfId="0" applyFont="1" applyBorder="1" applyAlignment="1">
      <alignment horizontal="center" vertical="center" wrapText="1"/>
    </xf>
    <xf numFmtId="0" fontId="19" fillId="0" borderId="17" xfId="0" applyFont="1" applyBorder="1" applyAlignment="1">
      <alignment vertical="top"/>
    </xf>
    <xf numFmtId="0" fontId="19" fillId="0" borderId="17" xfId="0" applyFont="1" applyFill="1" applyBorder="1" applyAlignment="1">
      <alignment horizontal="justify" vertical="top"/>
    </xf>
    <xf numFmtId="2" fontId="19" fillId="0" borderId="17" xfId="0" applyNumberFormat="1" applyFont="1" applyFill="1" applyBorder="1" applyAlignment="1">
      <alignment horizontal="right" vertical="top"/>
    </xf>
    <xf numFmtId="2" fontId="19" fillId="0" borderId="10" xfId="0" applyNumberFormat="1" applyFont="1" applyFill="1" applyBorder="1" applyAlignment="1">
      <alignment horizontal="right" vertical="top"/>
    </xf>
    <xf numFmtId="2" fontId="8" fillId="0" borderId="10" xfId="0" applyNumberFormat="1" applyFont="1" applyBorder="1" applyAlignment="1">
      <alignment vertical="top" wrapText="1"/>
    </xf>
    <xf numFmtId="2" fontId="8" fillId="0" borderId="10" xfId="0" applyNumberFormat="1" applyFont="1" applyBorder="1" applyAlignment="1">
      <alignment horizontal="right" vertical="top"/>
    </xf>
    <xf numFmtId="2" fontId="8" fillId="0" borderId="17" xfId="0" applyNumberFormat="1" applyFont="1" applyFill="1" applyBorder="1" applyAlignment="1">
      <alignment horizontal="right" vertical="top"/>
    </xf>
    <xf numFmtId="192" fontId="19" fillId="0" borderId="0" xfId="0" applyNumberFormat="1" applyFont="1" applyAlignment="1">
      <alignment/>
    </xf>
    <xf numFmtId="0" fontId="8" fillId="0" borderId="11" xfId="0" applyFont="1" applyBorder="1" applyAlignment="1">
      <alignment horizontal="justify" vertical="top"/>
    </xf>
    <xf numFmtId="49" fontId="19" fillId="0" borderId="10" xfId="0" applyNumberFormat="1" applyFont="1" applyBorder="1" applyAlignment="1" quotePrefix="1">
      <alignment horizontal="center" vertical="top" wrapText="1"/>
    </xf>
    <xf numFmtId="0" fontId="1" fillId="0" borderId="0" xfId="0" applyFont="1" applyBorder="1" applyAlignment="1" quotePrefix="1">
      <alignment horizontal="center" vertical="top" wrapText="1"/>
    </xf>
    <xf numFmtId="192" fontId="1" fillId="0" borderId="0" xfId="0" applyNumberFormat="1" applyFont="1" applyBorder="1" applyAlignment="1" quotePrefix="1">
      <alignment horizontal="center" vertical="top" wrapText="1"/>
    </xf>
    <xf numFmtId="192" fontId="1" fillId="0" borderId="0" xfId="0" applyNumberFormat="1" applyFont="1" applyBorder="1" applyAlignment="1">
      <alignment vertical="top" wrapText="1"/>
    </xf>
    <xf numFmtId="49" fontId="13" fillId="0" borderId="0" xfId="0" applyNumberFormat="1" applyFont="1" applyFill="1" applyAlignment="1">
      <alignment horizontal="center" vertical="top" wrapText="1"/>
    </xf>
    <xf numFmtId="49" fontId="13" fillId="0" borderId="0" xfId="0" applyNumberFormat="1" applyFont="1" applyFill="1" applyAlignment="1">
      <alignment vertical="top"/>
    </xf>
    <xf numFmtId="0" fontId="64" fillId="0" borderId="0" xfId="0" applyFont="1" applyAlignment="1">
      <alignment vertical="center" wrapText="1"/>
    </xf>
    <xf numFmtId="1" fontId="19" fillId="0" borderId="10" xfId="0" applyNumberFormat="1" applyFont="1" applyBorder="1" applyAlignment="1" quotePrefix="1">
      <alignment horizontal="center" vertical="top" wrapText="1"/>
    </xf>
    <xf numFmtId="0" fontId="8" fillId="0" borderId="10" xfId="0" applyFont="1" applyBorder="1" applyAlignment="1">
      <alignment horizontal="justify" vertical="top"/>
    </xf>
    <xf numFmtId="192" fontId="19" fillId="0" borderId="12" xfId="0" applyNumberFormat="1" applyFont="1" applyBorder="1" applyAlignment="1" quotePrefix="1">
      <alignment vertical="top" wrapText="1"/>
    </xf>
    <xf numFmtId="0" fontId="19" fillId="0" borderId="0" xfId="0" applyFont="1" applyFill="1" applyBorder="1" applyAlignment="1">
      <alignment horizontal="justify" vertical="top"/>
    </xf>
    <xf numFmtId="192" fontId="19" fillId="0" borderId="12" xfId="0" applyNumberFormat="1" applyFont="1" applyBorder="1" applyAlignment="1" quotePrefix="1">
      <alignment horizontal="center" vertical="top" wrapText="1"/>
    </xf>
    <xf numFmtId="0" fontId="59" fillId="0" borderId="0" xfId="0" applyFont="1" applyBorder="1" applyAlignment="1">
      <alignment horizontal="right" vertical="top"/>
    </xf>
    <xf numFmtId="195" fontId="12" fillId="0" borderId="0" xfId="0" applyNumberFormat="1" applyFont="1" applyBorder="1" applyAlignment="1">
      <alignment horizontal="right" vertical="top"/>
    </xf>
    <xf numFmtId="0" fontId="12" fillId="0" borderId="0" xfId="0" applyFont="1" applyBorder="1" applyAlignment="1">
      <alignment/>
    </xf>
    <xf numFmtId="195" fontId="8" fillId="0" borderId="0" xfId="0" applyNumberFormat="1" applyFont="1" applyBorder="1" applyAlignment="1">
      <alignment horizontal="right" vertical="top"/>
    </xf>
    <xf numFmtId="0" fontId="12" fillId="0" borderId="0" xfId="0" applyFont="1" applyBorder="1" applyAlignment="1">
      <alignment horizontal="right" vertical="top"/>
    </xf>
    <xf numFmtId="0" fontId="19" fillId="0" borderId="11" xfId="0" applyFont="1" applyBorder="1" applyAlignment="1">
      <alignment vertical="top" wrapText="1"/>
    </xf>
    <xf numFmtId="0" fontId="24" fillId="0" borderId="0" xfId="0" applyFont="1" applyAlignment="1">
      <alignment/>
    </xf>
    <xf numFmtId="0" fontId="25" fillId="0" borderId="0" xfId="0" applyFont="1" applyAlignment="1">
      <alignment/>
    </xf>
    <xf numFmtId="0" fontId="26" fillId="0" borderId="0" xfId="0" applyFont="1" applyBorder="1" applyAlignment="1">
      <alignment/>
    </xf>
    <xf numFmtId="2" fontId="8" fillId="0" borderId="17" xfId="0" applyNumberFormat="1" applyFont="1" applyBorder="1" applyAlignment="1">
      <alignment horizontal="right" vertical="top"/>
    </xf>
    <xf numFmtId="2" fontId="19" fillId="0" borderId="17" xfId="0" applyNumberFormat="1" applyFont="1" applyBorder="1" applyAlignment="1">
      <alignment horizontal="right" vertical="top"/>
    </xf>
    <xf numFmtId="2" fontId="19" fillId="0" borderId="10" xfId="0" applyNumberFormat="1" applyFont="1" applyBorder="1" applyAlignment="1">
      <alignment vertical="top" wrapText="1"/>
    </xf>
    <xf numFmtId="2" fontId="19" fillId="0" borderId="10" xfId="0" applyNumberFormat="1" applyFont="1" applyBorder="1" applyAlignment="1">
      <alignment horizontal="right" vertical="top"/>
    </xf>
    <xf numFmtId="2" fontId="61" fillId="0" borderId="10" xfId="0" applyNumberFormat="1" applyFont="1" applyBorder="1" applyAlignment="1">
      <alignment horizontal="right" vertical="top"/>
    </xf>
    <xf numFmtId="2" fontId="60" fillId="0" borderId="10" xfId="0" applyNumberFormat="1" applyFont="1" applyFill="1" applyBorder="1" applyAlignment="1">
      <alignment horizontal="right" vertical="top"/>
    </xf>
    <xf numFmtId="2" fontId="19" fillId="0" borderId="0" xfId="0" applyNumberFormat="1" applyFont="1" applyBorder="1" applyAlignment="1">
      <alignment vertical="top" wrapText="1"/>
    </xf>
    <xf numFmtId="2" fontId="19" fillId="0" borderId="0" xfId="0" applyNumberFormat="1" applyFont="1" applyFill="1" applyBorder="1" applyAlignment="1">
      <alignment horizontal="right" vertical="top"/>
    </xf>
    <xf numFmtId="2" fontId="19" fillId="0" borderId="0" xfId="0" applyNumberFormat="1" applyFont="1" applyBorder="1" applyAlignment="1">
      <alignment horizontal="right" vertical="top"/>
    </xf>
    <xf numFmtId="2" fontId="19" fillId="0" borderId="11" xfId="0" applyNumberFormat="1" applyFont="1" applyBorder="1" applyAlignment="1">
      <alignment vertical="top" wrapText="1"/>
    </xf>
    <xf numFmtId="2" fontId="19" fillId="0" borderId="11" xfId="0" applyNumberFormat="1" applyFont="1" applyFill="1" applyBorder="1" applyAlignment="1">
      <alignment horizontal="right" vertical="top"/>
    </xf>
    <xf numFmtId="2" fontId="19" fillId="0" borderId="11" xfId="0" applyNumberFormat="1" applyFont="1" applyBorder="1" applyAlignment="1">
      <alignment horizontal="right" vertical="top"/>
    </xf>
    <xf numFmtId="2" fontId="8" fillId="0" borderId="10" xfId="0" applyNumberFormat="1" applyFont="1" applyFill="1" applyBorder="1" applyAlignment="1">
      <alignment horizontal="right" vertical="top"/>
    </xf>
    <xf numFmtId="2" fontId="8" fillId="0" borderId="17" xfId="0" applyNumberFormat="1" applyFont="1" applyBorder="1" applyAlignment="1">
      <alignment vertical="top"/>
    </xf>
    <xf numFmtId="2" fontId="19" fillId="0" borderId="10" xfId="0" applyNumberFormat="1" applyFont="1" applyBorder="1" applyAlignment="1">
      <alignment vertical="top"/>
    </xf>
    <xf numFmtId="0" fontId="19" fillId="0" borderId="17" xfId="0" applyFont="1" applyFill="1" applyBorder="1" applyAlignment="1">
      <alignment horizontal="justify" vertical="top" wrapText="1"/>
    </xf>
    <xf numFmtId="0" fontId="19" fillId="0" borderId="11" xfId="0" applyFont="1" applyFill="1" applyBorder="1" applyAlignment="1">
      <alignment horizontal="justify" vertical="top"/>
    </xf>
    <xf numFmtId="4" fontId="19" fillId="0" borderId="10" xfId="0" applyNumberFormat="1" applyFont="1" applyBorder="1" applyAlignment="1" quotePrefix="1">
      <alignment horizontal="center" vertical="top" wrapText="1"/>
    </xf>
    <xf numFmtId="4" fontId="19" fillId="0" borderId="10" xfId="0" applyNumberFormat="1" applyFont="1" applyBorder="1" applyAlignment="1" quotePrefix="1">
      <alignment vertical="top" wrapText="1"/>
    </xf>
    <xf numFmtId="192" fontId="19" fillId="0" borderId="11" xfId="0" applyNumberFormat="1" applyFont="1" applyBorder="1" applyAlignment="1">
      <alignment vertical="top" wrapText="1"/>
    </xf>
    <xf numFmtId="192" fontId="19" fillId="0" borderId="19" xfId="0" applyNumberFormat="1" applyFont="1" applyBorder="1" applyAlignment="1">
      <alignment vertical="top" wrapText="1"/>
    </xf>
    <xf numFmtId="2" fontId="19" fillId="0" borderId="19" xfId="0" applyNumberFormat="1" applyFont="1" applyBorder="1" applyAlignment="1">
      <alignment horizontal="right" vertical="top"/>
    </xf>
    <xf numFmtId="192" fontId="19" fillId="0" borderId="0" xfId="0" applyNumberFormat="1" applyFont="1" applyBorder="1" applyAlignment="1" quotePrefix="1">
      <alignment vertical="top" wrapText="1"/>
    </xf>
    <xf numFmtId="49" fontId="19" fillId="0" borderId="12" xfId="0" applyNumberFormat="1" applyFont="1" applyBorder="1" applyAlignment="1" quotePrefix="1">
      <alignment horizontal="center" vertical="top" wrapText="1"/>
    </xf>
    <xf numFmtId="0" fontId="3"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49" fontId="23" fillId="0" borderId="0" xfId="0" applyNumberFormat="1" applyFont="1" applyFill="1" applyAlignment="1">
      <alignment horizontal="center" vertical="top" wrapText="1"/>
    </xf>
    <xf numFmtId="0" fontId="21" fillId="0" borderId="0" xfId="0" applyFont="1" applyFill="1" applyBorder="1" applyAlignment="1">
      <alignment horizontal="center" vertical="top" wrapText="1"/>
    </xf>
    <xf numFmtId="0" fontId="22" fillId="0" borderId="22" xfId="0" applyFont="1" applyFill="1" applyBorder="1" applyAlignment="1">
      <alignment horizontal="center" vertical="top"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26" fillId="0" borderId="0" xfId="0" applyFont="1" applyBorder="1" applyAlignment="1">
      <alignment horizontal="left"/>
    </xf>
    <xf numFmtId="0" fontId="11" fillId="0" borderId="20" xfId="0" applyFont="1" applyBorder="1" applyAlignment="1">
      <alignment horizontal="center" wrapText="1"/>
    </xf>
    <xf numFmtId="0" fontId="11" fillId="0" borderId="21" xfId="0" applyFont="1" applyBorder="1" applyAlignment="1">
      <alignment horizont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12" fillId="0" borderId="18" xfId="0" applyFont="1" applyBorder="1" applyAlignment="1">
      <alignment horizontal="center" vertical="center" wrapText="1"/>
    </xf>
    <xf numFmtId="0" fontId="8" fillId="0" borderId="0" xfId="0" applyFont="1" applyAlignment="1">
      <alignment horizontal="left"/>
    </xf>
    <xf numFmtId="0" fontId="11" fillId="0" borderId="18"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20"/>
  <sheetViews>
    <sheetView tabSelected="1" view="pageBreakPreview" zoomScale="50" zoomScaleNormal="50" zoomScaleSheetLayoutView="50" workbookViewId="0" topLeftCell="A1">
      <selection activeCell="F13" sqref="F13"/>
    </sheetView>
  </sheetViews>
  <sheetFormatPr defaultColWidth="9.00390625" defaultRowHeight="12.75"/>
  <cols>
    <col min="1" max="1" width="6.00390625" style="0" customWidth="1"/>
    <col min="2" max="2" width="18.875" style="0" customWidth="1"/>
    <col min="3" max="3" width="15.625" style="0" customWidth="1"/>
    <col min="4" max="4" width="24.375" style="0" customWidth="1"/>
    <col min="5" max="5" width="71.875" style="0" customWidth="1"/>
    <col min="6" max="6" width="76.25390625" style="0" customWidth="1"/>
    <col min="7" max="7" width="35.875" style="0" customWidth="1"/>
    <col min="8" max="8" width="23.875" style="0" customWidth="1"/>
    <col min="9" max="9" width="28.00390625" style="0" customWidth="1"/>
    <col min="10" max="10" width="24.875" style="0" customWidth="1"/>
    <col min="11" max="11" width="24.25390625" style="0" customWidth="1"/>
    <col min="12" max="12" width="14.00390625" style="0" bestFit="1" customWidth="1"/>
    <col min="13" max="13" width="19.25390625" style="0" customWidth="1"/>
  </cols>
  <sheetData>
    <row r="1" spans="10:11" ht="27.75" customHeight="1">
      <c r="J1" s="159" t="s">
        <v>151</v>
      </c>
      <c r="K1" s="160"/>
    </row>
    <row r="2" spans="10:11" ht="20.25">
      <c r="J2" s="159" t="s">
        <v>52</v>
      </c>
      <c r="K2" s="160"/>
    </row>
    <row r="3" spans="10:11" ht="20.25">
      <c r="J3" s="159" t="s">
        <v>243</v>
      </c>
      <c r="K3" s="11"/>
    </row>
    <row r="4" spans="2:14" ht="58.5" customHeight="1">
      <c r="B4" s="191" t="s">
        <v>188</v>
      </c>
      <c r="C4" s="191"/>
      <c r="D4" s="191"/>
      <c r="E4" s="191"/>
      <c r="F4" s="191"/>
      <c r="G4" s="191"/>
      <c r="H4" s="191"/>
      <c r="I4" s="191"/>
      <c r="J4" s="191"/>
      <c r="K4" s="191"/>
      <c r="L4" s="146"/>
      <c r="M4" s="146"/>
      <c r="N4" s="146"/>
    </row>
    <row r="5" spans="2:14" ht="30" customHeight="1">
      <c r="B5" s="145"/>
      <c r="C5" s="192">
        <v>14502000000</v>
      </c>
      <c r="D5" s="192"/>
      <c r="E5" s="145"/>
      <c r="F5" s="145"/>
      <c r="G5" s="128"/>
      <c r="H5" s="128"/>
      <c r="I5" s="129"/>
      <c r="J5" s="184"/>
      <c r="K5" s="145"/>
      <c r="L5" s="146"/>
      <c r="M5" s="146"/>
      <c r="N5" s="146"/>
    </row>
    <row r="6" spans="3:13" ht="24" thickBot="1">
      <c r="C6" s="193" t="s">
        <v>136</v>
      </c>
      <c r="D6" s="193"/>
      <c r="E6" s="7"/>
      <c r="F6" s="7"/>
      <c r="G6" s="7"/>
      <c r="H6" s="7"/>
      <c r="I6" s="7"/>
      <c r="J6" s="7" t="s">
        <v>3</v>
      </c>
      <c r="K6" s="7" t="s">
        <v>130</v>
      </c>
      <c r="M6" s="1"/>
    </row>
    <row r="7" spans="2:13" ht="45" customHeight="1" thickBot="1">
      <c r="B7" s="197" t="s">
        <v>137</v>
      </c>
      <c r="C7" s="194" t="s">
        <v>138</v>
      </c>
      <c r="D7" s="187" t="s">
        <v>123</v>
      </c>
      <c r="E7" s="189" t="s">
        <v>139</v>
      </c>
      <c r="F7" s="189" t="s">
        <v>140</v>
      </c>
      <c r="G7" s="189" t="s">
        <v>141</v>
      </c>
      <c r="H7" s="189" t="s">
        <v>124</v>
      </c>
      <c r="I7" s="189" t="s">
        <v>0</v>
      </c>
      <c r="J7" s="199" t="s">
        <v>1</v>
      </c>
      <c r="K7" s="200"/>
      <c r="M7" s="186"/>
    </row>
    <row r="8" spans="2:13" ht="146.25" customHeight="1" thickBot="1">
      <c r="B8" s="198"/>
      <c r="C8" s="195"/>
      <c r="D8" s="188"/>
      <c r="E8" s="190"/>
      <c r="F8" s="190"/>
      <c r="G8" s="201"/>
      <c r="H8" s="201"/>
      <c r="I8" s="190"/>
      <c r="J8" s="131" t="s">
        <v>121</v>
      </c>
      <c r="K8" s="131" t="s">
        <v>122</v>
      </c>
      <c r="M8" s="186"/>
    </row>
    <row r="9" spans="2:13" ht="30" customHeight="1" thickBot="1">
      <c r="B9" s="68">
        <v>1</v>
      </c>
      <c r="C9" s="64">
        <v>2</v>
      </c>
      <c r="D9" s="63">
        <v>3</v>
      </c>
      <c r="E9" s="64">
        <v>4</v>
      </c>
      <c r="F9" s="64">
        <v>5</v>
      </c>
      <c r="G9" s="64">
        <v>6</v>
      </c>
      <c r="H9" s="63">
        <v>7</v>
      </c>
      <c r="I9" s="64">
        <v>8</v>
      </c>
      <c r="J9" s="64">
        <v>9</v>
      </c>
      <c r="K9" s="64">
        <v>10</v>
      </c>
      <c r="M9" s="62"/>
    </row>
    <row r="10" spans="2:12" ht="44.25" customHeight="1">
      <c r="B10" s="79" t="s">
        <v>76</v>
      </c>
      <c r="C10" s="80"/>
      <c r="D10" s="81"/>
      <c r="E10" s="82" t="s">
        <v>21</v>
      </c>
      <c r="F10" s="83"/>
      <c r="G10" s="83"/>
      <c r="H10" s="83"/>
      <c r="I10" s="84"/>
      <c r="J10" s="83"/>
      <c r="K10" s="84"/>
      <c r="L10" s="15"/>
    </row>
    <row r="11" spans="2:12" ht="48" customHeight="1">
      <c r="B11" s="75" t="s">
        <v>77</v>
      </c>
      <c r="C11" s="85"/>
      <c r="D11" s="86"/>
      <c r="E11" s="87" t="s">
        <v>21</v>
      </c>
      <c r="F11" s="88"/>
      <c r="G11" s="88"/>
      <c r="H11" s="88"/>
      <c r="I11" s="89"/>
      <c r="J11" s="90"/>
      <c r="K11" s="91"/>
      <c r="L11" s="15"/>
    </row>
    <row r="12" spans="2:13" ht="94.5" customHeight="1">
      <c r="B12" s="92"/>
      <c r="C12" s="93"/>
      <c r="D12" s="94"/>
      <c r="E12" s="95"/>
      <c r="F12" s="96" t="s">
        <v>142</v>
      </c>
      <c r="G12" s="88" t="s">
        <v>147</v>
      </c>
      <c r="H12" s="136">
        <f>I12+J12</f>
        <v>2331530</v>
      </c>
      <c r="I12" s="137">
        <f>I13+I18+I20+I21+I22+I23+I24+I26+I25</f>
        <v>1034922</v>
      </c>
      <c r="J12" s="137">
        <f>J13+J18+J20+J21+J22+J23+J24+J26+J25</f>
        <v>1296608</v>
      </c>
      <c r="K12" s="137">
        <f>K13+K18+K20+K21+K22+K23+K24+K26+K25</f>
        <v>1296608</v>
      </c>
      <c r="L12" s="15"/>
      <c r="M12" s="126"/>
    </row>
    <row r="13" spans="2:12" ht="151.5" customHeight="1">
      <c r="B13" s="69" t="s">
        <v>92</v>
      </c>
      <c r="C13" s="69" t="s">
        <v>93</v>
      </c>
      <c r="D13" s="70" t="s">
        <v>90</v>
      </c>
      <c r="E13" s="97" t="s">
        <v>91</v>
      </c>
      <c r="F13" s="98"/>
      <c r="G13" s="88"/>
      <c r="H13" s="164">
        <f>I13+J13</f>
        <v>195000</v>
      </c>
      <c r="I13" s="165">
        <f>200000-5000</f>
        <v>195000</v>
      </c>
      <c r="J13" s="166"/>
      <c r="K13" s="165"/>
      <c r="L13" s="15"/>
    </row>
    <row r="14" spans="2:12" ht="57.75" customHeight="1" hidden="1">
      <c r="B14" s="72" t="s">
        <v>78</v>
      </c>
      <c r="C14" s="72" t="s">
        <v>79</v>
      </c>
      <c r="D14" s="73" t="s">
        <v>32</v>
      </c>
      <c r="E14" s="95" t="s">
        <v>80</v>
      </c>
      <c r="F14" s="99" t="s">
        <v>63</v>
      </c>
      <c r="G14" s="99"/>
      <c r="H14" s="164" t="e">
        <f>#N/A</f>
        <v>#N/A</v>
      </c>
      <c r="I14" s="166"/>
      <c r="J14" s="166"/>
      <c r="K14" s="165">
        <f>I14+J14</f>
        <v>0</v>
      </c>
      <c r="L14" s="15"/>
    </row>
    <row r="15" spans="2:12" ht="57" customHeight="1" hidden="1">
      <c r="B15" s="72" t="s">
        <v>78</v>
      </c>
      <c r="C15" s="72" t="s">
        <v>79</v>
      </c>
      <c r="D15" s="73" t="s">
        <v>32</v>
      </c>
      <c r="E15" s="95" t="s">
        <v>80</v>
      </c>
      <c r="F15" s="74" t="s">
        <v>46</v>
      </c>
      <c r="G15" s="74"/>
      <c r="H15" s="164" t="e">
        <f>#N/A</f>
        <v>#N/A</v>
      </c>
      <c r="I15" s="167"/>
      <c r="J15" s="166"/>
      <c r="K15" s="165">
        <f>I15+J15</f>
        <v>0</v>
      </c>
      <c r="L15" s="15"/>
    </row>
    <row r="16" spans="2:12" ht="57.75" customHeight="1" hidden="1">
      <c r="B16" s="72" t="s">
        <v>78</v>
      </c>
      <c r="C16" s="72" t="s">
        <v>79</v>
      </c>
      <c r="D16" s="73" t="s">
        <v>32</v>
      </c>
      <c r="E16" s="95" t="s">
        <v>80</v>
      </c>
      <c r="F16" s="74" t="s">
        <v>46</v>
      </c>
      <c r="G16" s="74"/>
      <c r="H16" s="164" t="e">
        <f>#N/A</f>
        <v>#N/A</v>
      </c>
      <c r="I16" s="167"/>
      <c r="J16" s="166"/>
      <c r="K16" s="165">
        <f>I16+J16</f>
        <v>0</v>
      </c>
      <c r="L16" s="15"/>
    </row>
    <row r="17" spans="2:12" ht="26.25" customHeight="1">
      <c r="B17" s="69"/>
      <c r="C17" s="69"/>
      <c r="D17" s="70"/>
      <c r="E17" s="71"/>
      <c r="F17" s="101"/>
      <c r="G17" s="101"/>
      <c r="H17" s="164"/>
      <c r="I17" s="135"/>
      <c r="J17" s="165"/>
      <c r="K17" s="165"/>
      <c r="L17" s="15"/>
    </row>
    <row r="18" spans="2:12" ht="57.75" customHeight="1">
      <c r="B18" s="69" t="s">
        <v>106</v>
      </c>
      <c r="C18" s="69" t="s">
        <v>107</v>
      </c>
      <c r="D18" s="70" t="s">
        <v>108</v>
      </c>
      <c r="E18" s="71" t="s">
        <v>109</v>
      </c>
      <c r="F18" s="102"/>
      <c r="G18" s="102"/>
      <c r="H18" s="164">
        <f>I18+J18</f>
        <v>21450</v>
      </c>
      <c r="I18" s="135">
        <f>10000+1450+10000</f>
        <v>21450</v>
      </c>
      <c r="J18" s="166"/>
      <c r="K18" s="166"/>
      <c r="L18" s="15"/>
    </row>
    <row r="19" spans="2:12" ht="8.25" customHeight="1" hidden="1">
      <c r="B19" s="69"/>
      <c r="C19" s="69"/>
      <c r="D19" s="70" t="s">
        <v>174</v>
      </c>
      <c r="E19" s="71"/>
      <c r="F19" s="151"/>
      <c r="G19" s="151"/>
      <c r="H19" s="168"/>
      <c r="I19" s="169"/>
      <c r="J19" s="170"/>
      <c r="K19" s="170"/>
      <c r="L19" s="15"/>
    </row>
    <row r="20" spans="2:12" ht="57" customHeight="1">
      <c r="B20" s="141" t="s">
        <v>173</v>
      </c>
      <c r="C20" s="69">
        <v>7330</v>
      </c>
      <c r="D20" s="141" t="s">
        <v>175</v>
      </c>
      <c r="E20" s="71" t="s">
        <v>176</v>
      </c>
      <c r="F20" s="102"/>
      <c r="G20" s="151"/>
      <c r="H20" s="164">
        <f>I20+J20</f>
        <v>275000</v>
      </c>
      <c r="I20" s="169"/>
      <c r="J20" s="165">
        <f>150000+49000+127000-17000-34000</f>
        <v>275000</v>
      </c>
      <c r="K20" s="165">
        <f>150000+49000+127000-17000-34000</f>
        <v>275000</v>
      </c>
      <c r="L20" s="15"/>
    </row>
    <row r="21" spans="2:12" ht="64.5" customHeight="1">
      <c r="B21" s="69" t="s">
        <v>206</v>
      </c>
      <c r="C21" s="69">
        <v>2152</v>
      </c>
      <c r="D21" s="179" t="s">
        <v>207</v>
      </c>
      <c r="E21" s="150" t="s">
        <v>208</v>
      </c>
      <c r="F21" s="71"/>
      <c r="G21" s="127"/>
      <c r="H21" s="134">
        <f aca="true" t="shared" si="0" ref="H21:H26">I21+J21</f>
        <v>32300</v>
      </c>
      <c r="I21" s="163">
        <f>35800+8698-5500-6698</f>
        <v>32300</v>
      </c>
      <c r="J21" s="163"/>
      <c r="K21" s="173"/>
      <c r="L21" s="15"/>
    </row>
    <row r="22" spans="2:12" ht="51.75" customHeight="1">
      <c r="B22" s="69" t="s">
        <v>198</v>
      </c>
      <c r="C22" s="69" t="s">
        <v>199</v>
      </c>
      <c r="D22" s="179" t="s">
        <v>175</v>
      </c>
      <c r="E22" s="180" t="s">
        <v>200</v>
      </c>
      <c r="F22" s="181"/>
      <c r="G22" s="182"/>
      <c r="H22" s="134">
        <f t="shared" si="0"/>
        <v>46988</v>
      </c>
      <c r="I22" s="183"/>
      <c r="J22" s="183">
        <f>52870-5882</f>
        <v>46988</v>
      </c>
      <c r="K22" s="173">
        <f>52870-5882</f>
        <v>46988</v>
      </c>
      <c r="L22" s="15"/>
    </row>
    <row r="23" spans="2:12" ht="51.75" customHeight="1">
      <c r="B23" s="69" t="s">
        <v>204</v>
      </c>
      <c r="C23" s="69">
        <v>7370</v>
      </c>
      <c r="D23" s="179" t="s">
        <v>44</v>
      </c>
      <c r="E23" s="180" t="s">
        <v>205</v>
      </c>
      <c r="F23" s="181"/>
      <c r="G23" s="182"/>
      <c r="H23" s="134">
        <f t="shared" si="0"/>
        <v>955000</v>
      </c>
      <c r="I23" s="183"/>
      <c r="J23" s="183">
        <f>1500000-545000</f>
        <v>955000</v>
      </c>
      <c r="K23" s="173">
        <f>1500000-545000</f>
        <v>955000</v>
      </c>
      <c r="L23" s="15"/>
    </row>
    <row r="24" spans="2:12" ht="199.5" customHeight="1">
      <c r="B24" s="69" t="s">
        <v>210</v>
      </c>
      <c r="C24" s="69">
        <v>9770</v>
      </c>
      <c r="D24" s="141" t="s">
        <v>72</v>
      </c>
      <c r="E24" s="180" t="s">
        <v>209</v>
      </c>
      <c r="F24" s="181"/>
      <c r="G24" s="182"/>
      <c r="H24" s="134">
        <f t="shared" si="0"/>
        <v>700000</v>
      </c>
      <c r="I24" s="183">
        <v>700000</v>
      </c>
      <c r="J24" s="183"/>
      <c r="K24" s="173"/>
      <c r="L24" s="15"/>
    </row>
    <row r="25" spans="2:12" ht="237" customHeight="1">
      <c r="B25" s="69"/>
      <c r="C25" s="69"/>
      <c r="D25" s="185"/>
      <c r="E25" s="180" t="s">
        <v>230</v>
      </c>
      <c r="F25" s="181"/>
      <c r="G25" s="182"/>
      <c r="H25" s="134">
        <f t="shared" si="0"/>
        <v>86172</v>
      </c>
      <c r="I25" s="183">
        <v>86172</v>
      </c>
      <c r="J25" s="183"/>
      <c r="K25" s="173"/>
      <c r="L25" s="15"/>
    </row>
    <row r="26" spans="2:12" ht="85.5" customHeight="1">
      <c r="B26" s="69" t="s">
        <v>227</v>
      </c>
      <c r="C26" s="69">
        <v>7363</v>
      </c>
      <c r="D26" s="77" t="s">
        <v>44</v>
      </c>
      <c r="E26" s="71" t="s">
        <v>228</v>
      </c>
      <c r="F26" s="181"/>
      <c r="G26" s="182"/>
      <c r="H26" s="134">
        <f t="shared" si="0"/>
        <v>19620</v>
      </c>
      <c r="I26" s="183"/>
      <c r="J26" s="183">
        <f>650000+19620+1500000+7550400+3600000+3000000-16300400</f>
        <v>19620</v>
      </c>
      <c r="K26" s="173">
        <f>650000+19620+1500000+7550400+3600000+3000000-16300400</f>
        <v>19620</v>
      </c>
      <c r="L26" s="15"/>
    </row>
    <row r="27" spans="2:12" ht="64.5" customHeight="1">
      <c r="B27" s="69" t="s">
        <v>152</v>
      </c>
      <c r="C27" s="69" t="s">
        <v>72</v>
      </c>
      <c r="D27" s="70" t="s">
        <v>18</v>
      </c>
      <c r="E27" s="97" t="s">
        <v>153</v>
      </c>
      <c r="F27" s="101" t="s">
        <v>189</v>
      </c>
      <c r="G27" s="178" t="s">
        <v>190</v>
      </c>
      <c r="H27" s="164">
        <f aca="true" t="shared" si="1" ref="H27:H34">I27+J27</f>
        <v>301600</v>
      </c>
      <c r="I27" s="172">
        <f>301600+74900+124000-74900-124000</f>
        <v>301600</v>
      </c>
      <c r="J27" s="173"/>
      <c r="K27" s="173"/>
      <c r="L27" s="15"/>
    </row>
    <row r="28" spans="2:12" ht="78.75" customHeight="1">
      <c r="B28" s="69" t="s">
        <v>94</v>
      </c>
      <c r="C28" s="69">
        <v>8340</v>
      </c>
      <c r="D28" s="103" t="s">
        <v>57</v>
      </c>
      <c r="E28" s="71" t="s">
        <v>95</v>
      </c>
      <c r="F28" s="147" t="s">
        <v>169</v>
      </c>
      <c r="G28" s="158" t="s">
        <v>181</v>
      </c>
      <c r="H28" s="171">
        <f t="shared" si="1"/>
        <v>102000</v>
      </c>
      <c r="I28" s="172"/>
      <c r="J28" s="173">
        <v>102000</v>
      </c>
      <c r="K28" s="173"/>
      <c r="L28" s="15"/>
    </row>
    <row r="29" spans="2:13" ht="104.25" customHeight="1">
      <c r="B29" s="108"/>
      <c r="C29" s="108"/>
      <c r="D29" s="108"/>
      <c r="E29" s="108"/>
      <c r="F29" s="101" t="s">
        <v>96</v>
      </c>
      <c r="G29" s="102" t="s">
        <v>125</v>
      </c>
      <c r="H29" s="135">
        <f t="shared" si="1"/>
        <v>10481942</v>
      </c>
      <c r="I29" s="135">
        <f>I31+I30</f>
        <v>9853667</v>
      </c>
      <c r="J29" s="135">
        <f>J31+J32</f>
        <v>628275</v>
      </c>
      <c r="K29" s="135">
        <f>K31+K32</f>
        <v>628275</v>
      </c>
      <c r="L29" s="15"/>
      <c r="M29" s="124" t="e">
        <f>#REF!+#REF!</f>
        <v>#REF!</v>
      </c>
    </row>
    <row r="30" spans="2:13" ht="104.25" customHeight="1">
      <c r="B30" s="69" t="s">
        <v>235</v>
      </c>
      <c r="C30" s="69">
        <v>6020</v>
      </c>
      <c r="D30" s="70" t="s">
        <v>32</v>
      </c>
      <c r="E30" s="71" t="s">
        <v>236</v>
      </c>
      <c r="F30" s="101"/>
      <c r="G30" s="102"/>
      <c r="H30" s="135">
        <f t="shared" si="1"/>
        <v>494000</v>
      </c>
      <c r="I30" s="135">
        <v>494000</v>
      </c>
      <c r="J30" s="135"/>
      <c r="K30" s="135"/>
      <c r="L30" s="15"/>
      <c r="M30" s="124"/>
    </row>
    <row r="31" spans="2:13" ht="64.5" customHeight="1">
      <c r="B31" s="69" t="s">
        <v>97</v>
      </c>
      <c r="C31" s="69" t="s">
        <v>98</v>
      </c>
      <c r="D31" s="70" t="s">
        <v>32</v>
      </c>
      <c r="E31" s="71" t="s">
        <v>99</v>
      </c>
      <c r="F31" s="101"/>
      <c r="G31" s="102"/>
      <c r="H31" s="135">
        <f t="shared" si="1"/>
        <v>9858142</v>
      </c>
      <c r="I31" s="135">
        <f>8662945-120000+377877-129800-48358+227323+157482+22000+150280+125000-20000-10000-35082</f>
        <v>9359667</v>
      </c>
      <c r="J31" s="135">
        <f>210875+630423-227323-12400-80000+15950-39050</f>
        <v>498475</v>
      </c>
      <c r="K31" s="135">
        <f>210875+630423-227323-12400-80000+15950-39050</f>
        <v>498475</v>
      </c>
      <c r="L31" s="15"/>
      <c r="M31" s="124"/>
    </row>
    <row r="32" spans="2:13" ht="73.5" customHeight="1">
      <c r="B32" s="141" t="s">
        <v>173</v>
      </c>
      <c r="C32" s="69">
        <v>7330</v>
      </c>
      <c r="D32" s="141" t="s">
        <v>175</v>
      </c>
      <c r="E32" s="71" t="s">
        <v>176</v>
      </c>
      <c r="F32" s="101"/>
      <c r="G32" s="102"/>
      <c r="H32" s="135">
        <f t="shared" si="1"/>
        <v>129800</v>
      </c>
      <c r="I32" s="135"/>
      <c r="J32" s="135">
        <v>129800</v>
      </c>
      <c r="K32" s="135">
        <v>129800</v>
      </c>
      <c r="L32" s="15"/>
      <c r="M32" s="124"/>
    </row>
    <row r="33" spans="2:13" ht="131.25" customHeight="1">
      <c r="B33" s="69"/>
      <c r="C33" s="76"/>
      <c r="D33" s="152"/>
      <c r="E33" s="78"/>
      <c r="F33" s="96" t="s">
        <v>100</v>
      </c>
      <c r="G33" s="88" t="s">
        <v>126</v>
      </c>
      <c r="H33" s="135">
        <f t="shared" si="1"/>
        <v>1019913</v>
      </c>
      <c r="I33" s="135">
        <f>I34</f>
        <v>1019913</v>
      </c>
      <c r="J33" s="135">
        <f>J34</f>
        <v>0</v>
      </c>
      <c r="K33" s="135">
        <f>K34</f>
        <v>0</v>
      </c>
      <c r="L33" s="15"/>
      <c r="M33" s="124"/>
    </row>
    <row r="34" spans="2:12" ht="63.75" customHeight="1">
      <c r="B34" s="69" t="s">
        <v>101</v>
      </c>
      <c r="C34" s="76">
        <v>8230</v>
      </c>
      <c r="D34" s="77" t="s">
        <v>102</v>
      </c>
      <c r="E34" s="78" t="s">
        <v>103</v>
      </c>
      <c r="F34" s="96"/>
      <c r="G34" s="88"/>
      <c r="H34" s="135">
        <f t="shared" si="1"/>
        <v>1019913</v>
      </c>
      <c r="I34" s="135">
        <v>1019913</v>
      </c>
      <c r="J34" s="174"/>
      <c r="K34" s="174"/>
      <c r="L34" s="15"/>
    </row>
    <row r="35" spans="2:12" ht="82.5" customHeight="1">
      <c r="B35" s="69" t="s">
        <v>104</v>
      </c>
      <c r="C35" s="69">
        <v>4082</v>
      </c>
      <c r="D35" s="103" t="s">
        <v>38</v>
      </c>
      <c r="E35" s="71" t="s">
        <v>105</v>
      </c>
      <c r="F35" s="96" t="s">
        <v>170</v>
      </c>
      <c r="G35" s="88" t="s">
        <v>185</v>
      </c>
      <c r="H35" s="135">
        <f aca="true" t="shared" si="2" ref="H35:H47">I35+J35</f>
        <v>30000</v>
      </c>
      <c r="I35" s="135">
        <v>30000</v>
      </c>
      <c r="J35" s="174"/>
      <c r="K35" s="137"/>
      <c r="L35" s="15"/>
    </row>
    <row r="36" spans="2:12" ht="2.25" customHeight="1">
      <c r="B36" s="69"/>
      <c r="C36" s="76"/>
      <c r="D36" s="77"/>
      <c r="E36" s="78"/>
      <c r="F36" s="102"/>
      <c r="G36" s="102"/>
      <c r="H36" s="135">
        <f t="shared" si="2"/>
        <v>0</v>
      </c>
      <c r="I36" s="135"/>
      <c r="J36" s="135"/>
      <c r="K36" s="165"/>
      <c r="L36" s="15"/>
    </row>
    <row r="37" spans="2:12" ht="72.75" customHeight="1">
      <c r="B37" s="65"/>
      <c r="C37" s="65"/>
      <c r="D37" s="66"/>
      <c r="E37" s="67"/>
      <c r="F37" s="101" t="s">
        <v>160</v>
      </c>
      <c r="G37" s="102" t="s">
        <v>127</v>
      </c>
      <c r="H37" s="174">
        <f>I37+J37</f>
        <v>717134</v>
      </c>
      <c r="I37" s="174">
        <f>I40+I41+I42+I43+I44+I45+I46+I39</f>
        <v>638590</v>
      </c>
      <c r="J37" s="174">
        <f>J40+J41+J42+J39+J43+J44+J45+J46+J47+J38</f>
        <v>78544</v>
      </c>
      <c r="K37" s="174">
        <f>K40+K41+K42+K39+K43+K44+K45+K46+K47+K38</f>
        <v>78544</v>
      </c>
      <c r="L37" s="15"/>
    </row>
    <row r="38" spans="2:12" ht="72.75" customHeight="1">
      <c r="B38" s="69" t="s">
        <v>154</v>
      </c>
      <c r="C38" s="69">
        <v>2111</v>
      </c>
      <c r="D38" s="141" t="s">
        <v>155</v>
      </c>
      <c r="E38" s="150" t="s">
        <v>156</v>
      </c>
      <c r="F38" s="101"/>
      <c r="G38" s="102"/>
      <c r="H38" s="135">
        <f>I38+J38</f>
        <v>60000</v>
      </c>
      <c r="I38" s="135"/>
      <c r="J38" s="135">
        <v>60000</v>
      </c>
      <c r="K38" s="135">
        <v>60000</v>
      </c>
      <c r="L38" s="15"/>
    </row>
    <row r="39" spans="2:12" ht="132.75" customHeight="1">
      <c r="B39" s="69" t="s">
        <v>191</v>
      </c>
      <c r="C39" s="69" t="s">
        <v>192</v>
      </c>
      <c r="D39" s="179" t="s">
        <v>193</v>
      </c>
      <c r="E39" s="180" t="s">
        <v>194</v>
      </c>
      <c r="F39" s="101"/>
      <c r="G39" s="102"/>
      <c r="H39" s="135">
        <f t="shared" si="2"/>
        <v>8498</v>
      </c>
      <c r="I39" s="135">
        <v>8498</v>
      </c>
      <c r="J39" s="174"/>
      <c r="K39" s="174"/>
      <c r="L39" s="15"/>
    </row>
    <row r="40" spans="2:12" ht="161.25" customHeight="1">
      <c r="B40" s="69" t="s">
        <v>110</v>
      </c>
      <c r="C40" s="69">
        <v>3180</v>
      </c>
      <c r="D40" s="70" t="s">
        <v>88</v>
      </c>
      <c r="E40" s="71" t="s">
        <v>119</v>
      </c>
      <c r="F40" s="102"/>
      <c r="G40" s="102"/>
      <c r="H40" s="135">
        <f t="shared" si="2"/>
        <v>35000</v>
      </c>
      <c r="I40" s="135">
        <f>45000-10000</f>
        <v>35000</v>
      </c>
      <c r="J40" s="135"/>
      <c r="K40" s="135"/>
      <c r="L40" s="15"/>
    </row>
    <row r="41" spans="2:12" ht="54.75" customHeight="1">
      <c r="B41" s="105" t="s">
        <v>117</v>
      </c>
      <c r="C41" s="105" t="s">
        <v>118</v>
      </c>
      <c r="D41" s="106" t="s">
        <v>20</v>
      </c>
      <c r="E41" s="88" t="s">
        <v>83</v>
      </c>
      <c r="F41" s="101"/>
      <c r="G41" s="101"/>
      <c r="H41" s="135">
        <f t="shared" si="2"/>
        <v>162120</v>
      </c>
      <c r="I41" s="135">
        <f>211000-48880</f>
        <v>162120</v>
      </c>
      <c r="J41" s="135"/>
      <c r="K41" s="135"/>
      <c r="L41" s="15"/>
    </row>
    <row r="42" spans="2:12" ht="60" customHeight="1">
      <c r="B42" s="69" t="s">
        <v>111</v>
      </c>
      <c r="C42" s="69">
        <v>3242</v>
      </c>
      <c r="D42" s="70" t="s">
        <v>82</v>
      </c>
      <c r="E42" s="71" t="s">
        <v>112</v>
      </c>
      <c r="F42" s="107"/>
      <c r="G42" s="107"/>
      <c r="H42" s="135">
        <f t="shared" si="2"/>
        <v>311860</v>
      </c>
      <c r="I42" s="135">
        <f>312000-140</f>
        <v>311860</v>
      </c>
      <c r="J42" s="174"/>
      <c r="K42" s="135"/>
      <c r="L42" s="15"/>
    </row>
    <row r="43" spans="2:12" ht="60" customHeight="1">
      <c r="B43" s="69" t="s">
        <v>165</v>
      </c>
      <c r="C43" s="69">
        <v>3032</v>
      </c>
      <c r="D43" s="148">
        <v>1070</v>
      </c>
      <c r="E43" s="71" t="s">
        <v>166</v>
      </c>
      <c r="F43" s="107"/>
      <c r="G43" s="177"/>
      <c r="H43" s="135">
        <f t="shared" si="2"/>
        <v>30000</v>
      </c>
      <c r="I43" s="134">
        <f>65000-35000</f>
        <v>30000</v>
      </c>
      <c r="J43" s="138"/>
      <c r="K43" s="135"/>
      <c r="L43" s="15"/>
    </row>
    <row r="44" spans="2:12" ht="86.25" customHeight="1">
      <c r="B44" s="69" t="s">
        <v>161</v>
      </c>
      <c r="C44" s="69">
        <v>3033</v>
      </c>
      <c r="D44" s="148">
        <v>1070</v>
      </c>
      <c r="E44" s="71" t="s">
        <v>162</v>
      </c>
      <c r="F44" s="107"/>
      <c r="G44" s="177"/>
      <c r="H44" s="135">
        <f t="shared" si="2"/>
        <v>0</v>
      </c>
      <c r="I44" s="134">
        <f>5000-5000</f>
        <v>0</v>
      </c>
      <c r="J44" s="138"/>
      <c r="K44" s="135"/>
      <c r="L44" s="15"/>
    </row>
    <row r="45" spans="2:12" ht="87.75" customHeight="1">
      <c r="B45" s="69" t="s">
        <v>163</v>
      </c>
      <c r="C45" s="69">
        <v>3035</v>
      </c>
      <c r="D45" s="148">
        <v>1070</v>
      </c>
      <c r="E45" s="71" t="s">
        <v>164</v>
      </c>
      <c r="F45" s="107"/>
      <c r="G45" s="177"/>
      <c r="H45" s="134">
        <f t="shared" si="2"/>
        <v>30000</v>
      </c>
      <c r="I45" s="134">
        <f>45000-15000</f>
        <v>30000</v>
      </c>
      <c r="J45" s="138"/>
      <c r="K45" s="135"/>
      <c r="L45" s="15"/>
    </row>
    <row r="46" spans="2:12" ht="165" customHeight="1">
      <c r="B46" s="69" t="s">
        <v>167</v>
      </c>
      <c r="C46" s="69">
        <v>3160</v>
      </c>
      <c r="D46" s="148">
        <v>1010</v>
      </c>
      <c r="E46" s="71" t="s">
        <v>168</v>
      </c>
      <c r="F46" s="107"/>
      <c r="G46" s="177"/>
      <c r="H46" s="134">
        <f t="shared" si="2"/>
        <v>61112</v>
      </c>
      <c r="I46" s="134">
        <f>220000-74010-69878-15000</f>
        <v>61112</v>
      </c>
      <c r="J46" s="138"/>
      <c r="K46" s="135"/>
      <c r="L46" s="15"/>
    </row>
    <row r="47" spans="2:12" ht="64.5" customHeight="1">
      <c r="B47" s="141" t="s">
        <v>173</v>
      </c>
      <c r="C47" s="69">
        <v>7330</v>
      </c>
      <c r="D47" s="141" t="s">
        <v>175</v>
      </c>
      <c r="E47" s="71" t="s">
        <v>176</v>
      </c>
      <c r="F47" s="107"/>
      <c r="G47" s="177"/>
      <c r="H47" s="134">
        <f t="shared" si="2"/>
        <v>18544</v>
      </c>
      <c r="I47" s="134"/>
      <c r="J47" s="134">
        <v>18544</v>
      </c>
      <c r="K47" s="135">
        <v>18544</v>
      </c>
      <c r="L47" s="15"/>
    </row>
    <row r="48" spans="2:12" ht="87.75" customHeight="1">
      <c r="B48" s="69" t="s">
        <v>131</v>
      </c>
      <c r="C48" s="69">
        <v>6013</v>
      </c>
      <c r="D48" s="70" t="s">
        <v>32</v>
      </c>
      <c r="E48" s="71" t="s">
        <v>132</v>
      </c>
      <c r="F48" s="101" t="s">
        <v>171</v>
      </c>
      <c r="G48" s="133" t="s">
        <v>184</v>
      </c>
      <c r="H48" s="138">
        <f aca="true" t="shared" si="3" ref="H48:H59">I48+J48</f>
        <v>864000</v>
      </c>
      <c r="I48" s="138">
        <f>449000+15000+400000</f>
        <v>864000</v>
      </c>
      <c r="J48" s="134"/>
      <c r="K48" s="135"/>
      <c r="L48" s="15"/>
    </row>
    <row r="49" spans="2:17" ht="109.5" customHeight="1">
      <c r="B49" s="69"/>
      <c r="C49" s="69"/>
      <c r="D49" s="70"/>
      <c r="E49" s="78"/>
      <c r="F49" s="100" t="s">
        <v>133</v>
      </c>
      <c r="G49" s="127" t="s">
        <v>134</v>
      </c>
      <c r="H49" s="138">
        <f t="shared" si="3"/>
        <v>1287424.9999999998</v>
      </c>
      <c r="I49" s="162">
        <f>I50+I52</f>
        <v>1287424.9999999998</v>
      </c>
      <c r="J49" s="162">
        <f>J50+J52</f>
        <v>0</v>
      </c>
      <c r="K49" s="162">
        <f>K50+K52</f>
        <v>0</v>
      </c>
      <c r="L49" s="115"/>
      <c r="M49" s="128"/>
      <c r="N49" s="128"/>
      <c r="O49" s="129"/>
      <c r="P49" s="130"/>
      <c r="Q49" s="1"/>
    </row>
    <row r="50" spans="2:17" ht="82.5" customHeight="1">
      <c r="B50" s="69" t="s">
        <v>154</v>
      </c>
      <c r="C50" s="69">
        <v>2111</v>
      </c>
      <c r="D50" s="141" t="s">
        <v>155</v>
      </c>
      <c r="E50" s="150" t="s">
        <v>156</v>
      </c>
      <c r="F50" s="71"/>
      <c r="G50" s="127"/>
      <c r="H50" s="134">
        <f t="shared" si="3"/>
        <v>1250424.9999999998</v>
      </c>
      <c r="I50" s="163">
        <f>1046325+243298-8698-5188.09+699572.81+100000+18200+20000+104100-50000-249411.91-717772.81+50000</f>
        <v>1250424.9999999998</v>
      </c>
      <c r="J50" s="163"/>
      <c r="K50" s="165"/>
      <c r="L50" s="115"/>
      <c r="M50" s="142"/>
      <c r="N50" s="142"/>
      <c r="O50" s="143"/>
      <c r="P50" s="144"/>
      <c r="Q50" s="1"/>
    </row>
    <row r="51" spans="2:17" ht="201.75" customHeight="1" hidden="1">
      <c r="B51" s="141"/>
      <c r="C51" s="69"/>
      <c r="D51" s="141"/>
      <c r="E51" s="78"/>
      <c r="F51" s="71"/>
      <c r="G51" s="127"/>
      <c r="H51" s="134">
        <f t="shared" si="3"/>
        <v>0</v>
      </c>
      <c r="I51" s="163"/>
      <c r="J51" s="163"/>
      <c r="K51" s="165"/>
      <c r="L51" s="115"/>
      <c r="M51" s="128"/>
      <c r="N51" s="128"/>
      <c r="O51" s="129"/>
      <c r="P51" s="130"/>
      <c r="Q51" s="1"/>
    </row>
    <row r="52" spans="2:17" ht="51.75" customHeight="1">
      <c r="B52" s="69" t="s">
        <v>206</v>
      </c>
      <c r="C52" s="69">
        <v>2152</v>
      </c>
      <c r="D52" s="179" t="s">
        <v>207</v>
      </c>
      <c r="E52" s="150" t="s">
        <v>208</v>
      </c>
      <c r="F52" s="181"/>
      <c r="G52" s="127"/>
      <c r="H52" s="134">
        <f t="shared" si="3"/>
        <v>37000</v>
      </c>
      <c r="I52" s="163">
        <f>8000+15000+12000-15000-5500+10302+5500+6698</f>
        <v>37000</v>
      </c>
      <c r="J52" s="163"/>
      <c r="K52" s="165"/>
      <c r="L52" s="115"/>
      <c r="M52" s="128"/>
      <c r="N52" s="128"/>
      <c r="O52" s="129"/>
      <c r="P52" s="130"/>
      <c r="Q52" s="1"/>
    </row>
    <row r="53" spans="2:17" ht="91.5" customHeight="1">
      <c r="B53" s="69"/>
      <c r="C53" s="69"/>
      <c r="D53" s="70"/>
      <c r="E53" s="97"/>
      <c r="F53" s="140" t="s">
        <v>135</v>
      </c>
      <c r="G53" s="127" t="s">
        <v>148</v>
      </c>
      <c r="H53" s="134">
        <f>I53+J53</f>
        <v>3262331</v>
      </c>
      <c r="I53" s="163">
        <f>I54</f>
        <v>2557250</v>
      </c>
      <c r="J53" s="163">
        <f>J54</f>
        <v>705081</v>
      </c>
      <c r="K53" s="163">
        <f>K54</f>
        <v>705081</v>
      </c>
      <c r="L53" s="115"/>
      <c r="M53" s="128"/>
      <c r="N53" s="128"/>
      <c r="O53" s="129"/>
      <c r="P53" s="130"/>
      <c r="Q53" s="1"/>
    </row>
    <row r="54" spans="2:17" ht="63" customHeight="1">
      <c r="B54" s="69" t="s">
        <v>157</v>
      </c>
      <c r="C54" s="69">
        <v>2010</v>
      </c>
      <c r="D54" s="141" t="s">
        <v>158</v>
      </c>
      <c r="E54" s="97" t="s">
        <v>159</v>
      </c>
      <c r="F54" s="149"/>
      <c r="G54" s="127"/>
      <c r="H54" s="134">
        <f t="shared" si="3"/>
        <v>3262331</v>
      </c>
      <c r="I54" s="163">
        <f>1656010+513400-33500+529900+20678+299000+29300+7100+55811+1076985-7100-29300-20678-899900-640456</f>
        <v>2557250</v>
      </c>
      <c r="J54" s="163">
        <f>499124-10821+500000-14195-269027</f>
        <v>705081</v>
      </c>
      <c r="K54" s="165">
        <f>499124-10821+500000-14195-269027</f>
        <v>705081</v>
      </c>
      <c r="L54" s="115"/>
      <c r="M54" s="128"/>
      <c r="N54" s="128"/>
      <c r="O54" s="129"/>
      <c r="P54" s="130"/>
      <c r="Q54" s="1"/>
    </row>
    <row r="55" spans="2:17" ht="90" customHeight="1">
      <c r="B55" s="69"/>
      <c r="C55" s="69"/>
      <c r="D55" s="103"/>
      <c r="E55" s="71"/>
      <c r="F55" s="149" t="s">
        <v>172</v>
      </c>
      <c r="G55" s="127" t="s">
        <v>182</v>
      </c>
      <c r="H55" s="138">
        <f t="shared" si="3"/>
        <v>319415.68</v>
      </c>
      <c r="I55" s="162">
        <f>I56+I57</f>
        <v>262000</v>
      </c>
      <c r="J55" s="162">
        <f>J56+J57</f>
        <v>57415.68</v>
      </c>
      <c r="K55" s="162">
        <f>K56+K57</f>
        <v>57415.68</v>
      </c>
      <c r="L55" s="115"/>
      <c r="M55" s="128"/>
      <c r="N55" s="128"/>
      <c r="O55" s="129"/>
      <c r="P55" s="130"/>
      <c r="Q55" s="1"/>
    </row>
    <row r="56" spans="2:17" ht="31.5" customHeight="1">
      <c r="B56" s="69" t="s">
        <v>144</v>
      </c>
      <c r="C56" s="69">
        <v>7130</v>
      </c>
      <c r="D56" s="103" t="s">
        <v>145</v>
      </c>
      <c r="E56" s="71" t="s">
        <v>146</v>
      </c>
      <c r="F56" s="149"/>
      <c r="G56" s="127"/>
      <c r="H56" s="134">
        <f t="shared" si="3"/>
        <v>262000</v>
      </c>
      <c r="I56" s="163">
        <f>150000+120000+8000-15000-1000</f>
        <v>262000</v>
      </c>
      <c r="J56" s="163"/>
      <c r="K56" s="165"/>
      <c r="L56" s="115"/>
      <c r="M56" s="128"/>
      <c r="N56" s="128"/>
      <c r="O56" s="129"/>
      <c r="P56" s="130"/>
      <c r="Q56" s="1"/>
    </row>
    <row r="57" spans="2:17" ht="63.75" customHeight="1">
      <c r="B57" s="141" t="s">
        <v>195</v>
      </c>
      <c r="C57" s="141" t="s">
        <v>196</v>
      </c>
      <c r="D57" s="141" t="s">
        <v>44</v>
      </c>
      <c r="E57" s="71" t="s">
        <v>197</v>
      </c>
      <c r="F57" s="149"/>
      <c r="G57" s="127"/>
      <c r="H57" s="134">
        <f t="shared" si="3"/>
        <v>57415.68</v>
      </c>
      <c r="I57" s="163"/>
      <c r="J57" s="163">
        <f>7000+14000+36415.68</f>
        <v>57415.68</v>
      </c>
      <c r="K57" s="163">
        <f>7000+14000+36415.68</f>
        <v>57415.68</v>
      </c>
      <c r="L57" s="115"/>
      <c r="M57" s="128"/>
      <c r="N57" s="128"/>
      <c r="O57" s="129"/>
      <c r="P57" s="130"/>
      <c r="Q57" s="1"/>
    </row>
    <row r="58" spans="2:17" ht="81" customHeight="1">
      <c r="B58" s="141"/>
      <c r="C58" s="141"/>
      <c r="D58" s="141"/>
      <c r="E58" s="71"/>
      <c r="F58" s="149" t="s">
        <v>218</v>
      </c>
      <c r="G58" s="127" t="s">
        <v>219</v>
      </c>
      <c r="H58" s="138">
        <f>I58+J58</f>
        <v>3000</v>
      </c>
      <c r="I58" s="162">
        <f>I59</f>
        <v>3000</v>
      </c>
      <c r="J58" s="162">
        <f>J59</f>
        <v>0</v>
      </c>
      <c r="K58" s="162">
        <f>K59</f>
        <v>0</v>
      </c>
      <c r="L58" s="115"/>
      <c r="M58" s="128"/>
      <c r="N58" s="128"/>
      <c r="O58" s="129"/>
      <c r="P58" s="130"/>
      <c r="Q58" s="1"/>
    </row>
    <row r="59" spans="2:17" ht="95.25" customHeight="1">
      <c r="B59" s="69" t="s">
        <v>222</v>
      </c>
      <c r="C59" s="69">
        <v>7540</v>
      </c>
      <c r="D59" s="77" t="s">
        <v>223</v>
      </c>
      <c r="E59" s="71" t="s">
        <v>224</v>
      </c>
      <c r="F59" s="149"/>
      <c r="G59" s="127"/>
      <c r="H59" s="134">
        <f t="shared" si="3"/>
        <v>3000</v>
      </c>
      <c r="I59" s="163">
        <f>1424192-115544-1305648</f>
        <v>3000</v>
      </c>
      <c r="J59" s="163"/>
      <c r="K59" s="163"/>
      <c r="L59" s="115"/>
      <c r="M59" s="128"/>
      <c r="N59" s="128"/>
      <c r="O59" s="129"/>
      <c r="P59" s="130"/>
      <c r="Q59" s="1"/>
    </row>
    <row r="60" spans="2:17" ht="95.25" customHeight="1">
      <c r="B60" s="69"/>
      <c r="C60" s="69"/>
      <c r="D60" s="77"/>
      <c r="E60" s="71"/>
      <c r="F60" s="149" t="s">
        <v>225</v>
      </c>
      <c r="G60" s="127" t="s">
        <v>226</v>
      </c>
      <c r="H60" s="138">
        <f aca="true" t="shared" si="4" ref="H60:H66">I60+J60</f>
        <v>165000</v>
      </c>
      <c r="I60" s="162"/>
      <c r="J60" s="162">
        <f>J61</f>
        <v>165000</v>
      </c>
      <c r="K60" s="162">
        <f>K61</f>
        <v>165000</v>
      </c>
      <c r="L60" s="115"/>
      <c r="M60" s="128"/>
      <c r="N60" s="128"/>
      <c r="O60" s="129"/>
      <c r="P60" s="130"/>
      <c r="Q60" s="1"/>
    </row>
    <row r="61" spans="2:17" ht="65.25" customHeight="1">
      <c r="B61" s="69" t="s">
        <v>220</v>
      </c>
      <c r="C61" s="69">
        <v>6082</v>
      </c>
      <c r="D61" s="70" t="s">
        <v>27</v>
      </c>
      <c r="E61" s="71" t="s">
        <v>221</v>
      </c>
      <c r="F61" s="149"/>
      <c r="G61" s="127"/>
      <c r="H61" s="134">
        <f t="shared" si="4"/>
        <v>165000</v>
      </c>
      <c r="I61" s="163"/>
      <c r="J61" s="163">
        <f>165000</f>
        <v>165000</v>
      </c>
      <c r="K61" s="163">
        <f>165000</f>
        <v>165000</v>
      </c>
      <c r="L61" s="115"/>
      <c r="M61" s="128"/>
      <c r="N61" s="128"/>
      <c r="O61" s="129"/>
      <c r="P61" s="130"/>
      <c r="Q61" s="1"/>
    </row>
    <row r="62" spans="2:17" ht="98.25" customHeight="1">
      <c r="B62" s="69"/>
      <c r="C62" s="69"/>
      <c r="D62" s="70"/>
      <c r="E62" s="71"/>
      <c r="F62" s="110" t="s">
        <v>231</v>
      </c>
      <c r="G62" s="127" t="s">
        <v>234</v>
      </c>
      <c r="H62" s="138">
        <f t="shared" si="4"/>
        <v>3000</v>
      </c>
      <c r="I62" s="162">
        <f>I63</f>
        <v>3000</v>
      </c>
      <c r="J62" s="162"/>
      <c r="K62" s="162"/>
      <c r="L62" s="115"/>
      <c r="M62" s="128"/>
      <c r="N62" s="128"/>
      <c r="O62" s="129"/>
      <c r="P62" s="130"/>
      <c r="Q62" s="1"/>
    </row>
    <row r="63" spans="2:17" ht="72.75" customHeight="1">
      <c r="B63" s="69" t="s">
        <v>232</v>
      </c>
      <c r="C63" s="69">
        <v>8220</v>
      </c>
      <c r="D63" s="77" t="s">
        <v>102</v>
      </c>
      <c r="E63" s="71" t="s">
        <v>233</v>
      </c>
      <c r="F63" s="149"/>
      <c r="G63" s="127"/>
      <c r="H63" s="134">
        <f t="shared" si="4"/>
        <v>3000</v>
      </c>
      <c r="I63" s="163">
        <v>3000</v>
      </c>
      <c r="J63" s="163"/>
      <c r="K63" s="163"/>
      <c r="L63" s="115"/>
      <c r="M63" s="128"/>
      <c r="N63" s="128"/>
      <c r="O63" s="129"/>
      <c r="P63" s="130"/>
      <c r="Q63" s="1"/>
    </row>
    <row r="64" spans="2:17" ht="72.75" customHeight="1">
      <c r="B64" s="69"/>
      <c r="C64" s="69"/>
      <c r="D64" s="77"/>
      <c r="E64" s="71"/>
      <c r="F64" s="149" t="s">
        <v>237</v>
      </c>
      <c r="G64" s="127" t="s">
        <v>242</v>
      </c>
      <c r="H64" s="138">
        <f t="shared" si="4"/>
        <v>12200</v>
      </c>
      <c r="I64" s="162">
        <f>I65</f>
        <v>12200</v>
      </c>
      <c r="J64" s="162"/>
      <c r="K64" s="162"/>
      <c r="L64" s="115"/>
      <c r="M64" s="128"/>
      <c r="N64" s="128"/>
      <c r="O64" s="129"/>
      <c r="P64" s="130"/>
      <c r="Q64" s="1"/>
    </row>
    <row r="65" spans="2:17" ht="72.75" customHeight="1">
      <c r="B65" s="141" t="s">
        <v>238</v>
      </c>
      <c r="C65" s="141" t="s">
        <v>239</v>
      </c>
      <c r="D65" s="185" t="s">
        <v>240</v>
      </c>
      <c r="E65" s="97" t="s">
        <v>241</v>
      </c>
      <c r="F65" s="149"/>
      <c r="G65" s="127"/>
      <c r="H65" s="134">
        <f t="shared" si="4"/>
        <v>12200</v>
      </c>
      <c r="I65" s="163">
        <v>12200</v>
      </c>
      <c r="J65" s="163"/>
      <c r="K65" s="163"/>
      <c r="L65" s="115"/>
      <c r="M65" s="128"/>
      <c r="N65" s="128"/>
      <c r="O65" s="129"/>
      <c r="P65" s="130"/>
      <c r="Q65" s="1"/>
    </row>
    <row r="66" spans="2:17" ht="39" customHeight="1">
      <c r="B66" s="108"/>
      <c r="C66" s="109"/>
      <c r="D66" s="109"/>
      <c r="E66" s="110" t="s">
        <v>128</v>
      </c>
      <c r="F66" s="90"/>
      <c r="G66" s="132"/>
      <c r="H66" s="175">
        <f t="shared" si="4"/>
        <v>20900490.68</v>
      </c>
      <c r="I66" s="162">
        <f>I12+I28+I29+I34+I35+I37+I48+I49+I53+I55+I27+I58+I60+I62+I64</f>
        <v>17867567</v>
      </c>
      <c r="J66" s="162">
        <f>J12+J28+J29+J34+J35+J37+J48+J49+J53+J55+J27+J58+J60+J62+J64</f>
        <v>3032923.68</v>
      </c>
      <c r="K66" s="162">
        <f>K12+K28+K29+K34+K35+K37+K48+K49+K53+K55+K27+K58+K60+K62+K64</f>
        <v>2930923.68</v>
      </c>
      <c r="L66" s="139"/>
      <c r="M66" s="128"/>
      <c r="N66" s="128"/>
      <c r="O66" s="129"/>
      <c r="P66" s="130"/>
      <c r="Q66" s="1"/>
    </row>
    <row r="67" spans="2:17" ht="82.5" customHeight="1">
      <c r="B67" s="111" t="s">
        <v>113</v>
      </c>
      <c r="C67" s="112"/>
      <c r="D67" s="103"/>
      <c r="E67" s="113" t="s">
        <v>85</v>
      </c>
      <c r="F67" s="90"/>
      <c r="G67" s="90"/>
      <c r="H67" s="176"/>
      <c r="I67" s="137"/>
      <c r="J67" s="137"/>
      <c r="K67" s="137"/>
      <c r="L67" s="15"/>
      <c r="M67" s="1"/>
      <c r="N67" s="1"/>
      <c r="O67" s="1"/>
      <c r="P67" s="1"/>
      <c r="Q67" s="1"/>
    </row>
    <row r="68" spans="2:12" ht="81" customHeight="1">
      <c r="B68" s="111" t="s">
        <v>114</v>
      </c>
      <c r="C68" s="112"/>
      <c r="D68" s="103"/>
      <c r="E68" s="113" t="s">
        <v>85</v>
      </c>
      <c r="F68" s="90"/>
      <c r="G68" s="90"/>
      <c r="H68" s="176"/>
      <c r="I68" s="137"/>
      <c r="J68" s="137"/>
      <c r="K68" s="137"/>
      <c r="L68" s="15"/>
    </row>
    <row r="69" spans="2:12" ht="79.5" customHeight="1">
      <c r="B69" s="111"/>
      <c r="C69" s="112"/>
      <c r="D69" s="103"/>
      <c r="E69" s="113"/>
      <c r="F69" s="96" t="s">
        <v>89</v>
      </c>
      <c r="G69" s="88" t="s">
        <v>129</v>
      </c>
      <c r="H69" s="136">
        <f>I69+J69</f>
        <v>4683658</v>
      </c>
      <c r="I69" s="137">
        <f>I70+I72</f>
        <v>4641308</v>
      </c>
      <c r="J69" s="137">
        <f>J70+J72+J74+J75</f>
        <v>42350</v>
      </c>
      <c r="K69" s="137">
        <f>K70+K72+K74+K75</f>
        <v>42350</v>
      </c>
      <c r="L69" s="15"/>
    </row>
    <row r="70" spans="2:12" ht="60" customHeight="1">
      <c r="B70" s="105" t="s">
        <v>177</v>
      </c>
      <c r="C70" s="105" t="s">
        <v>178</v>
      </c>
      <c r="D70" s="106" t="s">
        <v>75</v>
      </c>
      <c r="E70" s="114" t="s">
        <v>120</v>
      </c>
      <c r="F70" s="88"/>
      <c r="G70" s="88"/>
      <c r="H70" s="176">
        <f>I70+J70</f>
        <v>3472880</v>
      </c>
      <c r="I70" s="165">
        <f>3449898+3268+25000+3714-9000</f>
        <v>3472880</v>
      </c>
      <c r="J70" s="165"/>
      <c r="K70" s="135"/>
      <c r="L70" s="115"/>
    </row>
    <row r="71" spans="2:12" ht="16.5" customHeight="1">
      <c r="B71" s="112"/>
      <c r="C71" s="105"/>
      <c r="D71" s="106"/>
      <c r="E71" s="114"/>
      <c r="F71" s="88"/>
      <c r="G71" s="88"/>
      <c r="H71" s="164"/>
      <c r="I71" s="165"/>
      <c r="J71" s="165"/>
      <c r="K71" s="135"/>
      <c r="L71" s="115"/>
    </row>
    <row r="72" spans="2:12" ht="34.5" customHeight="1">
      <c r="B72" s="105" t="s">
        <v>179</v>
      </c>
      <c r="C72" s="105" t="s">
        <v>180</v>
      </c>
      <c r="D72" s="106" t="s">
        <v>75</v>
      </c>
      <c r="E72" s="114" t="s">
        <v>115</v>
      </c>
      <c r="F72" s="114"/>
      <c r="G72" s="114"/>
      <c r="H72" s="176">
        <f aca="true" t="shared" si="5" ref="H72:H79">I72+J72</f>
        <v>1168428</v>
      </c>
      <c r="I72" s="165">
        <f>1254600+12080-86172-12080</f>
        <v>1168428</v>
      </c>
      <c r="J72" s="137"/>
      <c r="K72" s="135"/>
      <c r="L72" s="115"/>
    </row>
    <row r="73" spans="2:12" ht="43.5" customHeight="1" hidden="1">
      <c r="B73" s="105"/>
      <c r="C73" s="105"/>
      <c r="D73" s="106"/>
      <c r="E73" s="114"/>
      <c r="F73" s="114"/>
      <c r="G73" s="114"/>
      <c r="H73" s="176">
        <f t="shared" si="5"/>
        <v>0</v>
      </c>
      <c r="I73" s="165"/>
      <c r="J73" s="137"/>
      <c r="K73" s="135"/>
      <c r="L73" s="115"/>
    </row>
    <row r="74" spans="2:12" ht="58.5" customHeight="1">
      <c r="B74" s="69" t="s">
        <v>215</v>
      </c>
      <c r="C74" s="69">
        <v>7321</v>
      </c>
      <c r="D74" s="70" t="s">
        <v>175</v>
      </c>
      <c r="E74" s="71" t="s">
        <v>216</v>
      </c>
      <c r="F74" s="114"/>
      <c r="G74" s="114"/>
      <c r="H74" s="176">
        <f t="shared" si="5"/>
        <v>34000</v>
      </c>
      <c r="I74" s="165"/>
      <c r="J74" s="165">
        <v>34000</v>
      </c>
      <c r="K74" s="135">
        <v>34000</v>
      </c>
      <c r="L74" s="115"/>
    </row>
    <row r="75" spans="2:12" ht="94.5" customHeight="1">
      <c r="B75" s="116" t="s">
        <v>229</v>
      </c>
      <c r="C75" s="69">
        <v>7363</v>
      </c>
      <c r="D75" s="70" t="s">
        <v>44</v>
      </c>
      <c r="E75" s="71" t="s">
        <v>228</v>
      </c>
      <c r="F75" s="114"/>
      <c r="G75" s="114"/>
      <c r="H75" s="176">
        <f t="shared" si="5"/>
        <v>8350</v>
      </c>
      <c r="I75" s="165"/>
      <c r="J75" s="165">
        <f>250000+8350-250000</f>
        <v>8350</v>
      </c>
      <c r="K75" s="135">
        <f>250000+8350-250000</f>
        <v>8350</v>
      </c>
      <c r="L75" s="115"/>
    </row>
    <row r="76" spans="2:12" ht="89.25" customHeight="1">
      <c r="B76" s="116"/>
      <c r="C76" s="69"/>
      <c r="D76" s="70"/>
      <c r="E76" s="71"/>
      <c r="F76" s="96" t="s">
        <v>186</v>
      </c>
      <c r="G76" s="88" t="s">
        <v>187</v>
      </c>
      <c r="H76" s="136">
        <f t="shared" si="5"/>
        <v>145000</v>
      </c>
      <c r="I76" s="137">
        <f>I77</f>
        <v>145000</v>
      </c>
      <c r="J76" s="137">
        <f>J77</f>
        <v>0</v>
      </c>
      <c r="K76" s="137">
        <f>K77</f>
        <v>0</v>
      </c>
      <c r="L76" s="15"/>
    </row>
    <row r="77" spans="2:13" ht="112.5" customHeight="1">
      <c r="B77" s="69" t="s">
        <v>116</v>
      </c>
      <c r="C77" s="69">
        <v>5061</v>
      </c>
      <c r="D77" s="70" t="s">
        <v>19</v>
      </c>
      <c r="E77" s="71" t="s">
        <v>81</v>
      </c>
      <c r="F77" s="117"/>
      <c r="G77" s="117"/>
      <c r="H77" s="164">
        <f t="shared" si="5"/>
        <v>145000</v>
      </c>
      <c r="I77" s="165">
        <f>100000+45000</f>
        <v>145000</v>
      </c>
      <c r="J77" s="165"/>
      <c r="K77" s="135"/>
      <c r="L77" s="115"/>
      <c r="M77" s="115"/>
    </row>
    <row r="78" spans="2:13" ht="77.25" customHeight="1">
      <c r="B78" s="141"/>
      <c r="C78" s="141"/>
      <c r="D78" s="141"/>
      <c r="E78" s="71"/>
      <c r="F78" s="149" t="s">
        <v>211</v>
      </c>
      <c r="G78" s="127" t="s">
        <v>217</v>
      </c>
      <c r="H78" s="138">
        <f t="shared" si="5"/>
        <v>3682</v>
      </c>
      <c r="I78" s="162">
        <f>I79</f>
        <v>3682</v>
      </c>
      <c r="J78" s="162">
        <f>J79</f>
        <v>0</v>
      </c>
      <c r="K78" s="162">
        <f>K79</f>
        <v>0</v>
      </c>
      <c r="L78" s="115"/>
      <c r="M78" s="115"/>
    </row>
    <row r="79" spans="2:13" ht="49.5" customHeight="1">
      <c r="B79" s="112" t="s">
        <v>212</v>
      </c>
      <c r="C79" s="105" t="s">
        <v>213</v>
      </c>
      <c r="D79" s="106" t="s">
        <v>193</v>
      </c>
      <c r="E79" s="114" t="s">
        <v>214</v>
      </c>
      <c r="F79" s="149"/>
      <c r="G79" s="127"/>
      <c r="H79" s="134">
        <f t="shared" si="5"/>
        <v>3682</v>
      </c>
      <c r="I79" s="163">
        <v>3682</v>
      </c>
      <c r="J79" s="163"/>
      <c r="K79" s="163"/>
      <c r="L79" s="115"/>
      <c r="M79" s="115"/>
    </row>
    <row r="80" spans="2:12" ht="43.5" customHeight="1">
      <c r="B80" s="116"/>
      <c r="C80" s="69"/>
      <c r="D80" s="70"/>
      <c r="E80" s="110" t="s">
        <v>128</v>
      </c>
      <c r="F80" s="103"/>
      <c r="G80" s="103"/>
      <c r="H80" s="137">
        <f>H76+H69</f>
        <v>4828658</v>
      </c>
      <c r="I80" s="137">
        <f>I69+I76+I78</f>
        <v>4789990</v>
      </c>
      <c r="J80" s="137">
        <f>J69+J76+J78</f>
        <v>42350</v>
      </c>
      <c r="K80" s="137">
        <f>K69+K76+K78</f>
        <v>42350</v>
      </c>
      <c r="L80" s="61"/>
    </row>
    <row r="81" spans="2:12" ht="87" customHeight="1">
      <c r="B81" s="112" t="s">
        <v>84</v>
      </c>
      <c r="C81" s="112"/>
      <c r="D81" s="104"/>
      <c r="E81" s="113" t="s">
        <v>87</v>
      </c>
      <c r="F81" s="88"/>
      <c r="G81" s="88"/>
      <c r="H81" s="136"/>
      <c r="I81" s="137"/>
      <c r="J81" s="137"/>
      <c r="K81" s="137"/>
      <c r="L81" s="15"/>
    </row>
    <row r="82" spans="2:12" ht="81.75" customHeight="1">
      <c r="B82" s="112" t="s">
        <v>86</v>
      </c>
      <c r="C82" s="112"/>
      <c r="D82" s="103"/>
      <c r="E82" s="113" t="s">
        <v>87</v>
      </c>
      <c r="F82" s="88"/>
      <c r="G82" s="88"/>
      <c r="H82" s="136"/>
      <c r="I82" s="137"/>
      <c r="J82" s="137"/>
      <c r="K82" s="137"/>
      <c r="L82" s="15"/>
    </row>
    <row r="83" spans="2:12" ht="76.5" customHeight="1">
      <c r="B83" s="116">
        <v>1014082</v>
      </c>
      <c r="C83" s="69">
        <v>4082</v>
      </c>
      <c r="D83" s="106" t="s">
        <v>38</v>
      </c>
      <c r="E83" s="71" t="s">
        <v>105</v>
      </c>
      <c r="F83" s="96" t="s">
        <v>170</v>
      </c>
      <c r="G83" s="88" t="s">
        <v>183</v>
      </c>
      <c r="H83" s="164">
        <f>I83+J83</f>
        <v>235000</v>
      </c>
      <c r="I83" s="165">
        <f>175000+60000</f>
        <v>235000</v>
      </c>
      <c r="J83" s="165"/>
      <c r="K83" s="165"/>
      <c r="L83" s="15"/>
    </row>
    <row r="84" spans="2:12" ht="84" customHeight="1">
      <c r="B84" s="116" t="s">
        <v>201</v>
      </c>
      <c r="C84" s="69" t="s">
        <v>202</v>
      </c>
      <c r="D84" s="179" t="s">
        <v>175</v>
      </c>
      <c r="E84" s="180" t="s">
        <v>203</v>
      </c>
      <c r="F84" s="96" t="s">
        <v>142</v>
      </c>
      <c r="G84" s="88" t="s">
        <v>147</v>
      </c>
      <c r="H84" s="164">
        <f>I84+J84</f>
        <v>422680</v>
      </c>
      <c r="I84" s="165"/>
      <c r="J84" s="176">
        <f>364659-265146+246952+70000+6215</f>
        <v>422680</v>
      </c>
      <c r="K84" s="165">
        <f>364659-265146+246952+70000+6215</f>
        <v>422680</v>
      </c>
      <c r="L84" s="15"/>
    </row>
    <row r="85" spans="2:12" ht="33.75" customHeight="1">
      <c r="B85" s="118"/>
      <c r="C85" s="118"/>
      <c r="D85" s="119"/>
      <c r="E85" s="113" t="s">
        <v>128</v>
      </c>
      <c r="F85" s="88"/>
      <c r="G85" s="88"/>
      <c r="H85" s="136">
        <f>I85+J85</f>
        <v>657680</v>
      </c>
      <c r="I85" s="137">
        <f>I83+I84</f>
        <v>235000</v>
      </c>
      <c r="J85" s="137">
        <f>J83+J84</f>
        <v>422680</v>
      </c>
      <c r="K85" s="137">
        <f>K83+K84</f>
        <v>422680</v>
      </c>
      <c r="L85" s="15"/>
    </row>
    <row r="86" spans="2:12" ht="39" customHeight="1">
      <c r="B86" s="105"/>
      <c r="C86" s="105"/>
      <c r="D86" s="106"/>
      <c r="E86" s="113" t="s">
        <v>143</v>
      </c>
      <c r="F86" s="96"/>
      <c r="G86" s="96"/>
      <c r="H86" s="136">
        <f>I86+J86</f>
        <v>26390510.68</v>
      </c>
      <c r="I86" s="137">
        <f>I66+I80+I85</f>
        <v>22892557</v>
      </c>
      <c r="J86" s="137">
        <f>J66+J80+J85</f>
        <v>3497953.68</v>
      </c>
      <c r="K86" s="137">
        <f>K66+K80+K85</f>
        <v>3395953.68</v>
      </c>
      <c r="L86" s="15"/>
    </row>
    <row r="87" spans="2:12" ht="42" customHeight="1">
      <c r="B87" s="196" t="s">
        <v>149</v>
      </c>
      <c r="C87" s="196"/>
      <c r="D87" s="196"/>
      <c r="E87" s="196"/>
      <c r="F87" s="161"/>
      <c r="G87" s="202" t="s">
        <v>150</v>
      </c>
      <c r="H87" s="202"/>
      <c r="I87" s="202"/>
      <c r="J87" s="120"/>
      <c r="K87" s="120"/>
      <c r="L87" s="15"/>
    </row>
    <row r="88" spans="2:12" ht="18.75">
      <c r="B88" s="15"/>
      <c r="C88" s="55" t="s">
        <v>3</v>
      </c>
      <c r="D88" s="55"/>
      <c r="E88" s="55"/>
      <c r="F88" s="55"/>
      <c r="G88" s="55"/>
      <c r="H88" s="55"/>
      <c r="I88" s="56"/>
      <c r="J88" s="57"/>
      <c r="K88" s="57"/>
      <c r="L88" s="15"/>
    </row>
    <row r="89" spans="2:12" ht="18.75">
      <c r="B89" s="15"/>
      <c r="C89" s="15"/>
      <c r="D89" s="15"/>
      <c r="E89" s="15"/>
      <c r="F89" s="15"/>
      <c r="G89" s="15"/>
      <c r="H89" s="15"/>
      <c r="I89" s="58"/>
      <c r="J89" s="59"/>
      <c r="K89" s="59"/>
      <c r="L89" s="15"/>
    </row>
    <row r="90" spans="2:12" ht="18.75">
      <c r="B90" s="15"/>
      <c r="C90" s="15"/>
      <c r="D90" s="15"/>
      <c r="E90" s="125"/>
      <c r="F90" s="15"/>
      <c r="G90" s="15"/>
      <c r="H90" s="15"/>
      <c r="I90" s="58"/>
      <c r="J90" s="153"/>
      <c r="K90" s="154"/>
      <c r="L90" s="155"/>
    </row>
    <row r="91" spans="2:12" ht="22.5">
      <c r="B91" s="15"/>
      <c r="C91" s="15"/>
      <c r="D91" s="15"/>
      <c r="E91" s="15"/>
      <c r="F91" s="15"/>
      <c r="G91" s="15"/>
      <c r="H91" s="15"/>
      <c r="I91" s="60"/>
      <c r="J91" s="154"/>
      <c r="K91" s="156"/>
      <c r="L91" s="155"/>
    </row>
    <row r="92" spans="2:12" ht="18.75">
      <c r="B92" s="15"/>
      <c r="C92" s="15"/>
      <c r="D92" s="122"/>
      <c r="E92" s="15"/>
      <c r="F92" s="15"/>
      <c r="G92" s="15"/>
      <c r="H92" s="15"/>
      <c r="I92" s="59"/>
      <c r="J92" s="157"/>
      <c r="K92" s="157"/>
      <c r="L92" s="155"/>
    </row>
    <row r="93" spans="2:12" ht="18.75">
      <c r="B93" s="15"/>
      <c r="C93" s="15"/>
      <c r="D93" s="122"/>
      <c r="E93" s="15"/>
      <c r="F93" s="15"/>
      <c r="G93" s="15"/>
      <c r="H93" s="15"/>
      <c r="I93" s="59"/>
      <c r="J93" s="60"/>
      <c r="K93" s="59"/>
      <c r="L93" s="15"/>
    </row>
    <row r="94" ht="12.75">
      <c r="D94" s="123"/>
    </row>
    <row r="95" spans="4:10" ht="18.75">
      <c r="D95" s="122"/>
      <c r="I95" s="126"/>
      <c r="J95" s="126"/>
    </row>
    <row r="96" ht="18.75">
      <c r="D96" s="122"/>
    </row>
    <row r="97" ht="18.75">
      <c r="D97" s="122"/>
    </row>
    <row r="98" ht="18.75">
      <c r="D98" s="122"/>
    </row>
    <row r="99" ht="18.75">
      <c r="D99" s="122"/>
    </row>
    <row r="100" ht="18.75">
      <c r="D100" s="122"/>
    </row>
    <row r="101" ht="18.75">
      <c r="D101" s="122"/>
    </row>
    <row r="102" ht="18.75">
      <c r="D102" s="122"/>
    </row>
    <row r="103" ht="18.75">
      <c r="D103" s="15"/>
    </row>
    <row r="104" ht="18.75">
      <c r="D104" s="122"/>
    </row>
    <row r="105" ht="18.75">
      <c r="D105" s="122"/>
    </row>
    <row r="106" ht="18.75">
      <c r="D106" s="122"/>
    </row>
    <row r="107" ht="18.75">
      <c r="D107" s="122"/>
    </row>
    <row r="108" ht="18.75">
      <c r="D108" s="122"/>
    </row>
    <row r="109" ht="18.75">
      <c r="D109" s="122"/>
    </row>
    <row r="110" ht="18.75">
      <c r="D110" s="122"/>
    </row>
    <row r="111" ht="18.75">
      <c r="D111" s="122"/>
    </row>
    <row r="112" ht="18.75">
      <c r="D112" s="122"/>
    </row>
    <row r="114" ht="23.25">
      <c r="D114" s="7"/>
    </row>
    <row r="115" ht="18.75">
      <c r="D115" s="122"/>
    </row>
    <row r="116" ht="18.75">
      <c r="D116" s="15"/>
    </row>
    <row r="120" spans="4:5" ht="30">
      <c r="D120" s="121"/>
      <c r="E120" s="124"/>
    </row>
  </sheetData>
  <sheetProtection/>
  <mergeCells count="15">
    <mergeCell ref="B87:E87"/>
    <mergeCell ref="B7:B8"/>
    <mergeCell ref="J7:K7"/>
    <mergeCell ref="G7:G8"/>
    <mergeCell ref="H7:H8"/>
    <mergeCell ref="G87:I87"/>
    <mergeCell ref="M7:M8"/>
    <mergeCell ref="D7:D8"/>
    <mergeCell ref="E7:E8"/>
    <mergeCell ref="F7:F8"/>
    <mergeCell ref="I7:I8"/>
    <mergeCell ref="B4:K4"/>
    <mergeCell ref="C5:D5"/>
    <mergeCell ref="C6:D6"/>
    <mergeCell ref="C7:C8"/>
  </mergeCells>
  <printOptions/>
  <pageMargins left="0.31496062992125984" right="0.2362204724409449" top="0.5511811023622047" bottom="0.5905511811023623" header="0.31496062992125984" footer="0.31496062992125984"/>
  <pageSetup horizontalDpi="600" verticalDpi="600" orientation="landscape" paperSize="9" scale="39" r:id="rId1"/>
  <headerFooter differentFirst="1" alignWithMargins="0">
    <oddHeader>&amp;RПродовження додатка 7</oddHeader>
  </headerFooter>
  <rowBreaks count="1" manualBreakCount="1">
    <brk id="45" max="10" man="1"/>
  </rowBreaks>
</worksheet>
</file>

<file path=xl/worksheets/sheet2.xml><?xml version="1.0" encoding="utf-8"?>
<worksheet xmlns="http://schemas.openxmlformats.org/spreadsheetml/2006/main" xmlns:r="http://schemas.openxmlformats.org/officeDocument/2006/relationships">
  <dimension ref="B1:K39"/>
  <sheetViews>
    <sheetView view="pageBreakPreview" zoomScale="50" zoomScaleNormal="50" zoomScaleSheetLayoutView="50" zoomScalePageLayoutView="25" workbookViewId="0" topLeftCell="A5">
      <selection activeCell="F17" sqref="F17"/>
    </sheetView>
  </sheetViews>
  <sheetFormatPr defaultColWidth="9.00390625" defaultRowHeight="12.75"/>
  <cols>
    <col min="1" max="1" width="6.00390625" style="0" customWidth="1"/>
    <col min="2" max="2" width="18.875" style="0" customWidth="1"/>
    <col min="3" max="3" width="15.625" style="0" customWidth="1"/>
    <col min="4" max="4" width="15.25390625" style="0" customWidth="1"/>
    <col min="5" max="5" width="61.625" style="0" customWidth="1"/>
    <col min="6" max="6" width="69.75390625" style="0" customWidth="1"/>
    <col min="7" max="7" width="28.00390625" style="0" customWidth="1"/>
    <col min="8" max="8" width="21.375" style="0" customWidth="1"/>
    <col min="9" max="9" width="18.75390625" style="0" customWidth="1"/>
    <col min="11" max="11" width="19.25390625" style="0" customWidth="1"/>
  </cols>
  <sheetData>
    <row r="1" spans="8:9" ht="27.75" customHeight="1">
      <c r="H1" s="15" t="s">
        <v>54</v>
      </c>
      <c r="I1" s="11"/>
    </row>
    <row r="2" spans="8:9" ht="18.75">
      <c r="H2" s="15" t="s">
        <v>52</v>
      </c>
      <c r="I2" s="11"/>
    </row>
    <row r="3" spans="8:9" ht="18.75">
      <c r="H3" s="15" t="s">
        <v>12</v>
      </c>
      <c r="I3" s="11"/>
    </row>
    <row r="4" spans="5:9" ht="58.5" customHeight="1">
      <c r="E4" s="203" t="s">
        <v>74</v>
      </c>
      <c r="F4" s="203"/>
      <c r="G4" s="203"/>
      <c r="H4" s="203"/>
      <c r="I4" s="7"/>
    </row>
    <row r="5" spans="5:11" ht="24" thickBot="1">
      <c r="E5" s="7"/>
      <c r="F5" s="7"/>
      <c r="G5" s="7"/>
      <c r="H5" s="7" t="s">
        <v>3</v>
      </c>
      <c r="I5" s="7" t="s">
        <v>2</v>
      </c>
      <c r="K5" s="1"/>
    </row>
    <row r="6" spans="2:11" ht="12.75" customHeight="1">
      <c r="B6" s="197" t="s">
        <v>13</v>
      </c>
      <c r="C6" s="194" t="s">
        <v>8</v>
      </c>
      <c r="D6" s="197" t="s">
        <v>14</v>
      </c>
      <c r="E6" s="189" t="s">
        <v>15</v>
      </c>
      <c r="F6" s="189" t="s">
        <v>16</v>
      </c>
      <c r="G6" s="189" t="s">
        <v>0</v>
      </c>
      <c r="H6" s="189" t="s">
        <v>1</v>
      </c>
      <c r="I6" s="189" t="s">
        <v>17</v>
      </c>
      <c r="K6" s="186"/>
    </row>
    <row r="7" spans="2:11" ht="133.5" customHeight="1" thickBot="1">
      <c r="B7" s="198"/>
      <c r="C7" s="204"/>
      <c r="D7" s="206"/>
      <c r="E7" s="201"/>
      <c r="F7" s="201"/>
      <c r="G7" s="201"/>
      <c r="H7" s="201"/>
      <c r="I7" s="201"/>
      <c r="K7" s="186"/>
    </row>
    <row r="8" spans="2:9" ht="29.25" customHeight="1">
      <c r="B8" s="17"/>
      <c r="C8" s="14"/>
      <c r="D8" s="16"/>
      <c r="E8" s="8" t="s">
        <v>21</v>
      </c>
      <c r="F8" s="9"/>
      <c r="G8" s="10"/>
      <c r="H8" s="9"/>
      <c r="I8" s="10"/>
    </row>
    <row r="9" spans="2:9" ht="57.75" customHeight="1">
      <c r="B9" s="42"/>
      <c r="C9" s="25" t="s">
        <v>60</v>
      </c>
      <c r="D9" s="26" t="s">
        <v>61</v>
      </c>
      <c r="E9" s="27" t="s">
        <v>62</v>
      </c>
      <c r="F9" s="43" t="s">
        <v>63</v>
      </c>
      <c r="G9" s="28">
        <v>200</v>
      </c>
      <c r="H9" s="20"/>
      <c r="I9" s="28">
        <v>200</v>
      </c>
    </row>
    <row r="10" spans="2:9" ht="68.25" customHeight="1">
      <c r="B10" s="20"/>
      <c r="C10" s="21" t="s">
        <v>6</v>
      </c>
      <c r="D10" s="20">
        <v>1090</v>
      </c>
      <c r="E10" s="15" t="s">
        <v>5</v>
      </c>
      <c r="F10" s="23" t="s">
        <v>22</v>
      </c>
      <c r="G10" s="44">
        <v>54.85</v>
      </c>
      <c r="H10" s="45"/>
      <c r="I10" s="28" t="e">
        <f>#N/A</f>
        <v>#N/A</v>
      </c>
    </row>
    <row r="11" spans="2:9" ht="59.25" customHeight="1">
      <c r="B11" s="46"/>
      <c r="C11" s="18" t="s">
        <v>7</v>
      </c>
      <c r="D11" s="18" t="s">
        <v>20</v>
      </c>
      <c r="E11" s="19" t="s">
        <v>11</v>
      </c>
      <c r="F11" s="23" t="s">
        <v>22</v>
      </c>
      <c r="G11" s="28">
        <v>10</v>
      </c>
      <c r="H11" s="45"/>
      <c r="I11" s="28" t="e">
        <f>#N/A</f>
        <v>#N/A</v>
      </c>
    </row>
    <row r="12" spans="2:9" ht="77.25" customHeight="1">
      <c r="B12" s="20"/>
      <c r="C12" s="21" t="s">
        <v>25</v>
      </c>
      <c r="D12" s="20">
        <v>1040</v>
      </c>
      <c r="E12" s="22" t="s">
        <v>23</v>
      </c>
      <c r="F12" s="24" t="s">
        <v>24</v>
      </c>
      <c r="G12" s="28">
        <v>11</v>
      </c>
      <c r="H12" s="45"/>
      <c r="I12" s="28" t="e">
        <f>#N/A</f>
        <v>#N/A</v>
      </c>
    </row>
    <row r="13" spans="2:9" ht="71.25" customHeight="1">
      <c r="B13" s="20"/>
      <c r="C13" s="18" t="s">
        <v>26</v>
      </c>
      <c r="D13" s="18" t="s">
        <v>27</v>
      </c>
      <c r="E13" s="37" t="s">
        <v>28</v>
      </c>
      <c r="F13" s="24" t="s">
        <v>29</v>
      </c>
      <c r="G13" s="28">
        <v>102.6</v>
      </c>
      <c r="H13" s="45"/>
      <c r="I13" s="28" t="e">
        <f>#N/A</f>
        <v>#N/A</v>
      </c>
    </row>
    <row r="14" spans="2:9" ht="75">
      <c r="B14" s="20"/>
      <c r="C14" s="18"/>
      <c r="D14" s="18"/>
      <c r="E14" s="29"/>
      <c r="F14" s="30" t="s">
        <v>30</v>
      </c>
      <c r="G14" s="28">
        <v>100</v>
      </c>
      <c r="H14" s="28"/>
      <c r="I14" s="28" t="e">
        <f>#N/A</f>
        <v>#N/A</v>
      </c>
    </row>
    <row r="15" spans="2:9" ht="1.5" customHeight="1">
      <c r="B15" s="20"/>
      <c r="C15" s="18" t="s">
        <v>64</v>
      </c>
      <c r="D15" s="18" t="s">
        <v>27</v>
      </c>
      <c r="E15" s="31" t="s">
        <v>65</v>
      </c>
      <c r="F15" s="30" t="s">
        <v>30</v>
      </c>
      <c r="G15" s="28"/>
      <c r="H15" s="28"/>
      <c r="I15" s="28" t="e">
        <f>#N/A</f>
        <v>#N/A</v>
      </c>
    </row>
    <row r="16" spans="2:9" ht="71.25" customHeight="1">
      <c r="B16" s="20"/>
      <c r="C16" s="32" t="s">
        <v>31</v>
      </c>
      <c r="D16" s="32" t="s">
        <v>32</v>
      </c>
      <c r="E16" s="33" t="s">
        <v>33</v>
      </c>
      <c r="F16" s="43" t="s">
        <v>34</v>
      </c>
      <c r="G16" s="41">
        <v>70</v>
      </c>
      <c r="H16" s="45"/>
      <c r="I16" s="41" t="e">
        <f>#N/A</f>
        <v>#N/A</v>
      </c>
    </row>
    <row r="17" spans="2:9" ht="71.25" customHeight="1">
      <c r="B17" s="20"/>
      <c r="C17" s="32"/>
      <c r="D17" s="32"/>
      <c r="E17" s="33"/>
      <c r="F17" s="34" t="s">
        <v>35</v>
      </c>
      <c r="G17" s="47">
        <v>7.856</v>
      </c>
      <c r="H17" s="45"/>
      <c r="I17" s="41" t="e">
        <f>#N/A</f>
        <v>#N/A</v>
      </c>
    </row>
    <row r="18" spans="2:9" ht="166.5" customHeight="1">
      <c r="B18" s="46"/>
      <c r="C18" s="32"/>
      <c r="D18" s="32"/>
      <c r="E18" s="33"/>
      <c r="F18" s="30" t="s">
        <v>36</v>
      </c>
      <c r="G18" s="28">
        <v>1409.668</v>
      </c>
      <c r="H18" s="45">
        <v>300.489</v>
      </c>
      <c r="I18" s="28" t="e">
        <f>#N/A</f>
        <v>#N/A</v>
      </c>
    </row>
    <row r="19" spans="2:9" ht="51" customHeight="1">
      <c r="B19" s="20"/>
      <c r="C19" s="35" t="s">
        <v>37</v>
      </c>
      <c r="D19" s="35" t="s">
        <v>38</v>
      </c>
      <c r="E19" s="48" t="s">
        <v>39</v>
      </c>
      <c r="F19" s="36" t="s">
        <v>40</v>
      </c>
      <c r="G19" s="44">
        <v>21.4</v>
      </c>
      <c r="H19" s="45"/>
      <c r="I19" s="28" t="e">
        <f>#N/A</f>
        <v>#N/A</v>
      </c>
    </row>
    <row r="20" spans="2:9" ht="99" customHeight="1">
      <c r="B20" s="20"/>
      <c r="C20" s="35"/>
      <c r="D20" s="35"/>
      <c r="E20" s="48"/>
      <c r="F20" s="36" t="s">
        <v>55</v>
      </c>
      <c r="G20" s="44">
        <v>2</v>
      </c>
      <c r="H20" s="45"/>
      <c r="I20" s="28" t="e">
        <f>#N/A</f>
        <v>#N/A</v>
      </c>
    </row>
    <row r="21" spans="2:9" ht="87.75" customHeight="1">
      <c r="B21" s="20"/>
      <c r="C21" s="18" t="s">
        <v>9</v>
      </c>
      <c r="D21" s="18" t="s">
        <v>19</v>
      </c>
      <c r="E21" s="37" t="s">
        <v>10</v>
      </c>
      <c r="F21" s="34" t="s">
        <v>41</v>
      </c>
      <c r="G21" s="47">
        <v>18</v>
      </c>
      <c r="H21" s="49"/>
      <c r="I21" s="41" t="e">
        <f>#N/A</f>
        <v>#N/A</v>
      </c>
    </row>
    <row r="22" spans="2:9" ht="71.25" customHeight="1">
      <c r="B22" s="20"/>
      <c r="C22" s="18"/>
      <c r="D22" s="18"/>
      <c r="E22" s="50"/>
      <c r="F22" s="36" t="s">
        <v>42</v>
      </c>
      <c r="G22" s="28">
        <v>2</v>
      </c>
      <c r="H22" s="51"/>
      <c r="I22" s="28" t="e">
        <f>#N/A</f>
        <v>#N/A</v>
      </c>
    </row>
    <row r="23" spans="2:9" ht="93.75" customHeight="1">
      <c r="B23" s="46"/>
      <c r="C23" s="18" t="s">
        <v>43</v>
      </c>
      <c r="D23" s="18" t="s">
        <v>44</v>
      </c>
      <c r="E23" s="52" t="s">
        <v>45</v>
      </c>
      <c r="F23" s="34" t="s">
        <v>46</v>
      </c>
      <c r="G23" s="47"/>
      <c r="H23" s="45">
        <v>421.98</v>
      </c>
      <c r="I23" s="41" t="e">
        <f>#N/A</f>
        <v>#N/A</v>
      </c>
    </row>
    <row r="24" spans="2:9" ht="93.75" customHeight="1">
      <c r="B24" s="46"/>
      <c r="C24" s="18" t="s">
        <v>66</v>
      </c>
      <c r="D24" s="18" t="s">
        <v>67</v>
      </c>
      <c r="E24" s="53" t="s">
        <v>68</v>
      </c>
      <c r="F24" s="34" t="s">
        <v>46</v>
      </c>
      <c r="G24" s="47"/>
      <c r="H24" s="45">
        <v>34.888</v>
      </c>
      <c r="I24" s="41" t="e">
        <f>#N/A</f>
        <v>#N/A</v>
      </c>
    </row>
    <row r="25" spans="2:9" ht="93.75" customHeight="1">
      <c r="B25" s="46"/>
      <c r="C25" s="18" t="s">
        <v>69</v>
      </c>
      <c r="D25" s="18" t="s">
        <v>44</v>
      </c>
      <c r="E25" s="53" t="s">
        <v>70</v>
      </c>
      <c r="F25" s="30" t="s">
        <v>30</v>
      </c>
      <c r="G25" s="47"/>
      <c r="H25" s="45">
        <v>90.745</v>
      </c>
      <c r="I25" s="41" t="e">
        <f>#N/A</f>
        <v>#N/A</v>
      </c>
    </row>
    <row r="26" spans="2:9" ht="93.75" customHeight="1">
      <c r="B26" s="46"/>
      <c r="C26" s="18"/>
      <c r="D26" s="18"/>
      <c r="E26" s="53"/>
      <c r="F26" s="30" t="s">
        <v>29</v>
      </c>
      <c r="G26" s="47"/>
      <c r="H26" s="45">
        <v>200</v>
      </c>
      <c r="I26" s="41" t="e">
        <f>#N/A</f>
        <v>#N/A</v>
      </c>
    </row>
    <row r="27" spans="2:9" ht="93.75" customHeight="1">
      <c r="B27" s="46"/>
      <c r="C27" s="18" t="s">
        <v>71</v>
      </c>
      <c r="D27" s="18" t="s">
        <v>72</v>
      </c>
      <c r="E27" s="53" t="s">
        <v>73</v>
      </c>
      <c r="F27" s="43" t="s">
        <v>63</v>
      </c>
      <c r="G27" s="47">
        <v>154.7</v>
      </c>
      <c r="H27" s="45"/>
      <c r="I27" s="41" t="e">
        <f>#N/A</f>
        <v>#N/A</v>
      </c>
    </row>
    <row r="28" spans="2:9" ht="104.25" customHeight="1">
      <c r="B28" s="20"/>
      <c r="C28" s="18" t="s">
        <v>4</v>
      </c>
      <c r="D28" s="18" t="s">
        <v>18</v>
      </c>
      <c r="E28" s="37" t="s">
        <v>47</v>
      </c>
      <c r="F28" s="24" t="s">
        <v>48</v>
      </c>
      <c r="G28" s="28">
        <v>171.319</v>
      </c>
      <c r="H28" s="45"/>
      <c r="I28" s="28" t="e">
        <f>#N/A</f>
        <v>#N/A</v>
      </c>
    </row>
    <row r="29" spans="2:9" ht="71.25" customHeight="1">
      <c r="B29" s="46"/>
      <c r="C29" s="18"/>
      <c r="D29" s="18"/>
      <c r="E29" s="37"/>
      <c r="F29" s="24" t="s">
        <v>49</v>
      </c>
      <c r="G29" s="28">
        <v>1</v>
      </c>
      <c r="H29" s="45"/>
      <c r="I29" s="28" t="e">
        <f>#N/A</f>
        <v>#N/A</v>
      </c>
    </row>
    <row r="30" spans="2:9" ht="90.75" customHeight="1">
      <c r="B30" s="20"/>
      <c r="C30" s="18"/>
      <c r="D30" s="18"/>
      <c r="E30" s="54"/>
      <c r="F30" s="34" t="s">
        <v>46</v>
      </c>
      <c r="G30" s="28">
        <v>90.9</v>
      </c>
      <c r="H30" s="45"/>
      <c r="I30" s="28" t="e">
        <f>#N/A</f>
        <v>#N/A</v>
      </c>
    </row>
    <row r="31" spans="2:9" ht="69.75" customHeight="1" hidden="1">
      <c r="B31" s="46"/>
      <c r="C31" s="18"/>
      <c r="D31" s="18"/>
      <c r="E31" s="54"/>
      <c r="F31" s="38"/>
      <c r="G31" s="39"/>
      <c r="H31" s="49"/>
      <c r="I31" s="28" t="e">
        <f>#N/A</f>
        <v>#N/A</v>
      </c>
    </row>
    <row r="32" spans="2:9" ht="51.75" customHeight="1">
      <c r="B32" s="46"/>
      <c r="C32" s="18" t="s">
        <v>56</v>
      </c>
      <c r="D32" s="18" t="s">
        <v>57</v>
      </c>
      <c r="E32" s="54" t="s">
        <v>58</v>
      </c>
      <c r="F32" s="34" t="s">
        <v>35</v>
      </c>
      <c r="G32" s="39">
        <v>32.144</v>
      </c>
      <c r="H32" s="49"/>
      <c r="I32" s="28" t="e">
        <f>#N/A</f>
        <v>#N/A</v>
      </c>
    </row>
    <row r="33" spans="2:9" ht="176.25" customHeight="1">
      <c r="B33" s="46"/>
      <c r="C33" s="18"/>
      <c r="D33" s="18"/>
      <c r="E33" s="54"/>
      <c r="F33" s="30" t="s">
        <v>59</v>
      </c>
      <c r="G33" s="39">
        <v>15.856</v>
      </c>
      <c r="H33" s="49">
        <v>7.365</v>
      </c>
      <c r="I33" s="28" t="e">
        <f>#N/A</f>
        <v>#N/A</v>
      </c>
    </row>
    <row r="34" spans="2:9" ht="39" customHeight="1">
      <c r="B34" s="20"/>
      <c r="C34" s="18"/>
      <c r="D34" s="18"/>
      <c r="E34" s="40" t="s">
        <v>53</v>
      </c>
      <c r="F34" s="20"/>
      <c r="G34" s="41">
        <f>G33+G32+G30+G29+G28+G27+G26+G25+G24+G23+G22+G21+G20+G19+G18+G17+G16+G15+G14+G13+G12+G11+G10+G9</f>
        <v>2475.2929999999997</v>
      </c>
      <c r="H34" s="41">
        <f>H33+H32+H30+H29+H28+H27+H26+H25+H24+H23+H22+H21+H20+H19+H18+H17+H16+H15+H14+H13+H12+H11+H10+H9</f>
        <v>1055.467</v>
      </c>
      <c r="I34" s="41" t="e">
        <f>I33+I32+I30+I29+I28+I27+I26+I25+I24+I23+I22+I21+I20+I19+I18+I17+I16+I15+I14+I13+I12+I11+I10+I9</f>
        <v>#N/A</v>
      </c>
    </row>
    <row r="35" spans="3:9" ht="23.25">
      <c r="C35" s="205" t="s">
        <v>50</v>
      </c>
      <c r="D35" s="205"/>
      <c r="E35" s="205"/>
      <c r="F35" s="205"/>
      <c r="G35" s="12"/>
      <c r="H35" s="13"/>
      <c r="I35" s="2"/>
    </row>
    <row r="36" spans="3:9" ht="23.25">
      <c r="C36" s="205"/>
      <c r="D36" s="205"/>
      <c r="E36" s="205"/>
      <c r="F36" s="205"/>
      <c r="G36" s="12"/>
      <c r="H36" s="13" t="s">
        <v>51</v>
      </c>
      <c r="I36" s="2"/>
    </row>
    <row r="37" spans="3:9" ht="14.25">
      <c r="C37" s="6" t="s">
        <v>3</v>
      </c>
      <c r="D37" s="6"/>
      <c r="E37" s="6"/>
      <c r="F37" s="5"/>
      <c r="G37" s="4"/>
      <c r="H37" s="5"/>
      <c r="I37" s="5"/>
    </row>
    <row r="38" ht="12.75">
      <c r="G38" s="3"/>
    </row>
    <row r="39" ht="12.75">
      <c r="G39" s="3"/>
    </row>
  </sheetData>
  <sheetProtection/>
  <mergeCells count="11">
    <mergeCell ref="C35:F36"/>
    <mergeCell ref="K6:K7"/>
    <mergeCell ref="D6:D7"/>
    <mergeCell ref="E6:E7"/>
    <mergeCell ref="I6:I7"/>
    <mergeCell ref="E4:H4"/>
    <mergeCell ref="F6:F7"/>
    <mergeCell ref="G6:G7"/>
    <mergeCell ref="C6:C7"/>
    <mergeCell ref="B6:B7"/>
    <mergeCell ref="H6:H7"/>
  </mergeCells>
  <printOptions/>
  <pageMargins left="0.984251968503937" right="0.5905511811023623" top="0.54375" bottom="0.5905511811023623" header="0.31496062992125984" footer="0.31496062992125984"/>
  <pageSetup horizontalDpi="600" verticalDpi="600" orientation="landscape" paperSize="9" scale="37" r:id="rId1"/>
  <headerFooter alignWithMargins="0">
    <oddHeader xml:space="preserve">&amp;RПродовження додатка 9
до рішення районної ради        </oddHeader>
  </headerFooter>
  <rowBreaks count="1" manualBreakCount="1">
    <brk id="2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2021-12-29T09:10:08Z</cp:lastPrinted>
  <dcterms:created xsi:type="dcterms:W3CDTF">2009-12-17T12:30:57Z</dcterms:created>
  <dcterms:modified xsi:type="dcterms:W3CDTF">2021-12-29T14:18:26Z</dcterms:modified>
  <cp:category/>
  <cp:version/>
  <cp:contentType/>
  <cp:contentStatus/>
</cp:coreProperties>
</file>